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6380" windowHeight="8190" tabRatio="654" activeTab="1"/>
  </bookViews>
  <sheets>
    <sheet name="Data" sheetId="7" r:id="rId1"/>
    <sheet name="Documentation" sheetId="9" r:id="rId2"/>
    <sheet name="Charts" sheetId="8" r:id="rId3"/>
    <sheet name="Statistics" sheetId="10" r:id="rId4"/>
    <sheet name="Input_Data" sheetId="11" r:id="rId5"/>
    <sheet name="Periodograms" sheetId="12" r:id="rId6"/>
  </sheets>
  <definedNames>
    <definedName name="AgeGyr">Data!$A$8:$A$1048576</definedName>
    <definedName name="Crust">Data!$B$8:$B$1048576</definedName>
  </definedNames>
  <calcPr calcId="125725"/>
</workbook>
</file>

<file path=xl/calcChain.xml><?xml version="1.0" encoding="utf-8"?>
<calcChain xmlns="http://schemas.openxmlformats.org/spreadsheetml/2006/main">
  <c r="B44" i="7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8"/>
  <c r="L12"/>
  <c r="M12" s="1"/>
  <c r="L13"/>
  <c r="M13" s="1"/>
  <c r="L14"/>
  <c r="M14" s="1"/>
  <c r="L15"/>
  <c r="M15" s="1"/>
  <c r="L16"/>
  <c r="M16" s="1"/>
  <c r="L17"/>
  <c r="M17" s="1"/>
  <c r="L18"/>
  <c r="M18" s="1"/>
  <c r="L19"/>
  <c r="M19" s="1"/>
  <c r="L20"/>
  <c r="M20" s="1"/>
  <c r="L21"/>
  <c r="M21" s="1"/>
  <c r="L22"/>
  <c r="M22" s="1"/>
  <c r="L23"/>
  <c r="M23" s="1"/>
  <c r="L24"/>
  <c r="M24" s="1"/>
  <c r="L25"/>
  <c r="M25" s="1"/>
  <c r="L26"/>
  <c r="M26" s="1"/>
  <c r="L27"/>
  <c r="M27" s="1"/>
  <c r="L11"/>
  <c r="M11" s="1"/>
  <c r="D2"/>
  <c r="E3"/>
  <c r="E4" s="1"/>
  <c r="E5" s="1"/>
  <c r="E6" s="1"/>
  <c r="E7" s="1"/>
  <c r="E8" s="1"/>
  <c r="O2"/>
  <c r="P3"/>
  <c r="P4" s="1"/>
  <c r="K3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J2"/>
  <c r="J3" s="1"/>
  <c r="J4" s="1"/>
  <c r="J5" s="1"/>
  <c r="J6" s="1"/>
  <c r="J7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I26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D6" l="1"/>
  <c r="D4"/>
  <c r="D7"/>
  <c r="D5"/>
  <c r="D3"/>
  <c r="E9"/>
  <c r="E10" s="1"/>
  <c r="E11" s="1"/>
  <c r="D8"/>
  <c r="D10"/>
  <c r="D9"/>
  <c r="P5"/>
  <c r="O4"/>
  <c r="O3"/>
  <c r="A33"/>
  <c r="E12" l="1"/>
  <c r="D11"/>
  <c r="P6"/>
  <c r="O5"/>
  <c r="A34"/>
  <c r="E13" l="1"/>
  <c r="D12"/>
  <c r="P7"/>
  <c r="O6"/>
  <c r="A35"/>
  <c r="E14" l="1"/>
  <c r="D13"/>
  <c r="P8"/>
  <c r="O7"/>
  <c r="A36"/>
  <c r="E15" l="1"/>
  <c r="D14"/>
  <c r="P9"/>
  <c r="O8"/>
  <c r="A37"/>
  <c r="E16" l="1"/>
  <c r="D15"/>
  <c r="P10"/>
  <c r="O9"/>
  <c r="A38"/>
  <c r="E17" l="1"/>
  <c r="D16"/>
  <c r="P11"/>
  <c r="O10"/>
  <c r="A39"/>
  <c r="E18" l="1"/>
  <c r="D17"/>
  <c r="P12"/>
  <c r="O11"/>
  <c r="A40"/>
  <c r="E19" l="1"/>
  <c r="D18"/>
  <c r="P13"/>
  <c r="O12"/>
  <c r="A41"/>
  <c r="E20" l="1"/>
  <c r="D19"/>
  <c r="P14"/>
  <c r="O13"/>
  <c r="E21" l="1"/>
  <c r="D20"/>
  <c r="P15"/>
  <c r="O14"/>
  <c r="E22" l="1"/>
  <c r="D21"/>
  <c r="P16"/>
  <c r="O15"/>
  <c r="E23" l="1"/>
  <c r="D22"/>
  <c r="P17"/>
  <c r="O16"/>
  <c r="E24" l="1"/>
  <c r="D23"/>
  <c r="P18"/>
  <c r="O17"/>
  <c r="E25" l="1"/>
  <c r="D24"/>
  <c r="P19"/>
  <c r="O18"/>
  <c r="E26" l="1"/>
  <c r="D25"/>
  <c r="P20"/>
  <c r="O19"/>
  <c r="E27" l="1"/>
  <c r="D26"/>
  <c r="P21"/>
  <c r="O20"/>
  <c r="E28" l="1"/>
  <c r="D27"/>
  <c r="P22"/>
  <c r="O21"/>
  <c r="E29" l="1"/>
  <c r="D28"/>
  <c r="P23"/>
  <c r="O22"/>
  <c r="E30" l="1"/>
  <c r="D29"/>
  <c r="G4" s="1"/>
  <c r="P24"/>
  <c r="O23"/>
  <c r="E31" l="1"/>
  <c r="D30"/>
  <c r="G3" s="1"/>
  <c r="P25"/>
  <c r="O24"/>
  <c r="E32" l="1"/>
  <c r="D31"/>
  <c r="G2" s="1"/>
  <c r="P26"/>
  <c r="O25"/>
  <c r="E33" l="1"/>
  <c r="D32"/>
  <c r="P27"/>
  <c r="P28" s="1"/>
  <c r="O26"/>
  <c r="E34" l="1"/>
  <c r="D33"/>
  <c r="O28"/>
  <c r="P29"/>
  <c r="O27"/>
  <c r="R4"/>
  <c r="I23"/>
  <c r="R2"/>
  <c r="I15" l="1"/>
  <c r="E35"/>
  <c r="D34"/>
  <c r="P30"/>
  <c r="O29"/>
  <c r="R3"/>
  <c r="I20"/>
  <c r="I8"/>
  <c r="I9"/>
  <c r="E36" l="1"/>
  <c r="D35"/>
  <c r="P31"/>
  <c r="O30"/>
  <c r="E37" l="1"/>
  <c r="D36"/>
  <c r="P32"/>
  <c r="O31"/>
  <c r="E38" l="1"/>
  <c r="D37"/>
  <c r="P33"/>
  <c r="O32"/>
  <c r="E39" l="1"/>
  <c r="D38"/>
  <c r="P34"/>
  <c r="O33"/>
  <c r="E40" l="1"/>
  <c r="D39"/>
  <c r="P35"/>
  <c r="O35" s="1"/>
  <c r="O34"/>
  <c r="E41" l="1"/>
  <c r="D41" s="1"/>
  <c r="D40"/>
</calcChain>
</file>

<file path=xl/sharedStrings.xml><?xml version="1.0" encoding="utf-8"?>
<sst xmlns="http://schemas.openxmlformats.org/spreadsheetml/2006/main" count="149" uniqueCount="124">
  <si>
    <t>http://www.deep-earth.org/2008/earth08-lee2.pdf</t>
  </si>
  <si>
    <t>McCulloch, M.T. and Bennett, V.C., 1994. Progressive growth</t>
  </si>
  <si>
    <t>of the Earth's continental crust and depleted mantle:</t>
  </si>
  <si>
    <t>Geochemical constraints. Geochim. Cosmochim. Acta, 58:</t>
  </si>
  <si>
    <t>4717-4738.</t>
  </si>
  <si>
    <t>(Nd model ages and U-Pb crystallization ages)</t>
  </si>
  <si>
    <t>Fraction of Earth's Crust</t>
  </si>
  <si>
    <t>Bin Notes</t>
  </si>
  <si>
    <t>Begin Bin</t>
  </si>
  <si>
    <t>Bin Avr</t>
  </si>
  <si>
    <t>Δt</t>
  </si>
  <si>
    <t>Gaps in the</t>
  </si>
  <si>
    <t>data limit this</t>
  </si>
  <si>
    <t>TS to kyr</t>
  </si>
  <si>
    <t>Observations</t>
  </si>
  <si>
    <t>BP Observ</t>
  </si>
  <si>
    <t>AgeGyr</t>
  </si>
  <si>
    <t>Crust</t>
  </si>
  <si>
    <t># of Cycles</t>
  </si>
  <si>
    <t>Cycles</t>
  </si>
  <si>
    <t>95 percent</t>
  </si>
  <si>
    <t>274-myr bins</t>
  </si>
  <si>
    <t>274-Center</t>
  </si>
  <si>
    <t>821-myr Model</t>
  </si>
  <si>
    <t>6 cycles</t>
  </si>
  <si>
    <t>Lead (gyr)</t>
  </si>
  <si>
    <t>Model</t>
  </si>
  <si>
    <t>Lead</t>
  </si>
  <si>
    <t>Log(Crust)</t>
  </si>
  <si>
    <t>Log(L)</t>
  </si>
  <si>
    <t>from 4.5 Ga</t>
  </si>
  <si>
    <t>to 0.1 Ga</t>
  </si>
  <si>
    <t>from 4.378 Ga</t>
  </si>
  <si>
    <t>to 0.006 AP</t>
  </si>
  <si>
    <t xml:space="preserve">  Graphic -- Frame 9 at the link below:</t>
  </si>
  <si>
    <t>Total %</t>
  </si>
  <si>
    <t>Table E3.1.1 – Information about the McCulloch &amp; Bennett Time-Series.</t>
  </si>
  <si>
    <t>Description</t>
  </si>
  <si>
    <t>Details for this Time-Series</t>
  </si>
  <si>
    <t>Data Source</t>
  </si>
  <si>
    <t>Brief description of the data</t>
  </si>
  <si>
    <t>Distribution of ages when Earth's crust formed.</t>
  </si>
  <si>
    <t>Abbreviated reference</t>
  </si>
  <si>
    <t>McCulloch &amp; Bennett, 1994.</t>
  </si>
  <si>
    <t>Details about the data source</t>
  </si>
  <si>
    <t>Percentage of crust formed, placed in 200-myr bins.</t>
  </si>
  <si>
    <t>Original Time-Series</t>
  </si>
  <si>
    <t>Beginning time</t>
  </si>
  <si>
    <t>4.5 Ga</t>
  </si>
  <si>
    <t>Ending time</t>
  </si>
  <si>
    <t>0.1 Ga</t>
  </si>
  <si>
    <t>No. of samples (observations)</t>
  </si>
  <si>
    <t>Estimated ages: Mean error</t>
  </si>
  <si>
    <t xml:space="preserve">~15-myr (inferred) </t>
  </si>
  <si>
    <t>Estimated ages: Minimum error</t>
  </si>
  <si>
    <t>~1-myr (inferred)</t>
  </si>
  <si>
    <t>Estimated ages: Maximum error</t>
  </si>
  <si>
    <t>~60-myr (inferred)</t>
  </si>
  <si>
    <t>Table E3.2.1 – Details about Earth’s Crustal Data Preparation.</t>
  </si>
  <si>
    <t>Preparation Summary</t>
  </si>
  <si>
    <t>Test # 1</t>
  </si>
  <si>
    <t>Test #2</t>
  </si>
  <si>
    <t>Data Preparation Steps</t>
  </si>
  <si>
    <t>822-myr</t>
  </si>
  <si>
    <t xml:space="preserve">Bin Sizes </t>
  </si>
  <si>
    <t>200-myr</t>
  </si>
  <si>
    <t>274-myr</t>
  </si>
  <si>
    <t>Detrending Method</t>
  </si>
  <si>
    <t>Log()</t>
  </si>
  <si>
    <t>Band-Pass Filter Used</t>
  </si>
  <si>
    <t>none</t>
  </si>
  <si>
    <t>Moving Avr. Indentation</t>
  </si>
  <si>
    <t>Empty Bins Interpolated</t>
  </si>
  <si>
    <t>Beginning Time of Test</t>
  </si>
  <si>
    <t>4.38 Ga</t>
  </si>
  <si>
    <t>Ending Time of Test</t>
  </si>
  <si>
    <t>Present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</si>
  <si>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</si>
  <si>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</si>
  <si>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</si>
  <si>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</si>
  <si>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</si>
  <si>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</si>
  <si>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</si>
  <si>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</si>
  <si>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</si>
  <si>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</si>
  <si>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</si>
  <si>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</si>
  <si>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</si>
  <si>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</si>
  <si>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</si>
  <si>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</si>
  <si>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E3.3.1 – Results from Earth’s Crustal Formation Tests.</t>
  </si>
  <si>
    <t>Least Squares Tests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</si>
  <si>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</si>
  <si>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</si>
  <si>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</si>
  <si>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</si>
  <si>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830-myr</t>
  </si>
  <si>
    <t>939-myr</t>
  </si>
  <si>
    <t>p-value</t>
  </si>
  <si>
    <t>Secondary Wavelength</t>
  </si>
  <si>
    <t>None</t>
  </si>
  <si>
    <t>Smoothed Periodogram</t>
  </si>
  <si>
    <t>875-myr</t>
  </si>
  <si>
    <t>~850-myr</t>
  </si>
  <si>
    <t>Confidence Level</t>
  </si>
  <si>
    <t>Correlation &amp; Lag Tests</t>
  </si>
  <si>
    <t>Correlation with lag</t>
  </si>
  <si>
    <t xml:space="preserve">Offset used with Model </t>
  </si>
  <si>
    <t>9.1-myr</t>
  </si>
  <si>
    <t>34.8-myr</t>
  </si>
  <si>
    <t>File Name</t>
  </si>
  <si>
    <t>Crust_200_Bins.txt</t>
  </si>
  <si>
    <t>Crust_274_Bins.txt</t>
  </si>
  <si>
    <t>Periodogram for 822-myr test (200-myr bins)</t>
  </si>
  <si>
    <t>Periodogram for 822-myr test (274-myr bins)</t>
  </si>
  <si>
    <t>Input data</t>
  </si>
  <si>
    <t>used in</t>
  </si>
  <si>
    <t>periodogram</t>
  </si>
  <si>
    <t>scripts.</t>
  </si>
  <si>
    <t>Correl (200-myr bins)</t>
  </si>
  <si>
    <t>Correl (274-myr bins)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</si>
</sst>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000"/>
    <numFmt numFmtId="167" formatCode="0.00000"/>
    <numFmt numFmtId="168" formatCode="0.0000"/>
  </numFmts>
  <fonts count="40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9"/>
      <name val="Geneva"/>
      <family val="2"/>
    </font>
    <font>
      <sz val="11"/>
      <color theme="1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2"/>
      <name val="Geneva"/>
    </font>
    <font>
      <sz val="10"/>
      <name val="Geneva"/>
    </font>
    <font>
      <b/>
      <sz val="10"/>
      <name val="Times New Roman"/>
      <family val="1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u/>
      <sz val="10"/>
      <color theme="10"/>
      <name val="Arial"/>
      <family val="2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49">
    <xf numFmtId="0" fontId="0" fillId="0" borderId="0"/>
    <xf numFmtId="0" fontId="3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5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5" fillId="0" borderId="0"/>
    <xf numFmtId="0" fontId="5" fillId="8" borderId="8" applyNumberFormat="0" applyFont="0" applyAlignment="0" applyProtection="0"/>
    <xf numFmtId="0" fontId="5" fillId="0" borderId="0"/>
    <xf numFmtId="0" fontId="5" fillId="8" borderId="8" applyNumberFormat="0" applyFont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6" fillId="0" borderId="0"/>
    <xf numFmtId="0" fontId="23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2" fillId="0" borderId="0"/>
    <xf numFmtId="0" fontId="23" fillId="0" borderId="0"/>
    <xf numFmtId="0" fontId="4" fillId="0" borderId="0"/>
    <xf numFmtId="0" fontId="2" fillId="0" borderId="0"/>
    <xf numFmtId="0" fontId="28" fillId="0" borderId="0"/>
    <xf numFmtId="0" fontId="2" fillId="0" borderId="0"/>
    <xf numFmtId="0" fontId="4" fillId="0" borderId="0"/>
    <xf numFmtId="0" fontId="24" fillId="0" borderId="0"/>
    <xf numFmtId="0" fontId="2" fillId="0" borderId="0"/>
    <xf numFmtId="0" fontId="4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6" fillId="0" borderId="0"/>
    <xf numFmtId="0" fontId="23" fillId="0" borderId="0"/>
    <xf numFmtId="0" fontId="2" fillId="0" borderId="0"/>
    <xf numFmtId="0" fontId="4" fillId="0" borderId="0"/>
    <xf numFmtId="0" fontId="4" fillId="0" borderId="0"/>
    <xf numFmtId="0" fontId="23" fillId="0" borderId="0"/>
    <xf numFmtId="0" fontId="4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32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1" fillId="0" borderId="0" xfId="0" applyFont="1"/>
    <xf numFmtId="165" fontId="0" fillId="0" borderId="0" xfId="0" applyNumberFormat="1"/>
    <xf numFmtId="1" fontId="0" fillId="0" borderId="0" xfId="0" applyNumberFormat="1" applyAlignment="1">
      <alignment horizontal="center"/>
    </xf>
    <xf numFmtId="0" fontId="1" fillId="33" borderId="0" xfId="0" applyFont="1" applyFill="1"/>
    <xf numFmtId="0" fontId="0" fillId="33" borderId="0" xfId="0" applyFill="1"/>
    <xf numFmtId="0" fontId="2" fillId="0" borderId="0" xfId="41"/>
    <xf numFmtId="0" fontId="21" fillId="0" borderId="0" xfId="41" applyFont="1"/>
    <xf numFmtId="2" fontId="25" fillId="0" borderId="0" xfId="49" applyNumberFormat="1" applyFont="1" applyAlignment="1">
      <alignment horizontal="center"/>
    </xf>
    <xf numFmtId="165" fontId="25" fillId="0" borderId="0" xfId="49" applyNumberFormat="1" applyFont="1" applyAlignment="1">
      <alignment horizontal="center"/>
    </xf>
    <xf numFmtId="165" fontId="21" fillId="0" borderId="0" xfId="49" applyNumberFormat="1" applyFont="1"/>
    <xf numFmtId="2" fontId="25" fillId="33" borderId="0" xfId="49" applyNumberFormat="1" applyFont="1" applyFill="1" applyAlignment="1">
      <alignment horizontal="center"/>
    </xf>
    <xf numFmtId="0" fontId="21" fillId="0" borderId="0" xfId="73" applyFont="1" applyFill="1"/>
    <xf numFmtId="0" fontId="25" fillId="0" borderId="0" xfId="73" applyFont="1" applyFill="1"/>
    <xf numFmtId="0" fontId="21" fillId="0" borderId="0" xfId="73" applyFont="1" applyFill="1" applyAlignment="1">
      <alignment horizontal="left"/>
    </xf>
    <xf numFmtId="1" fontId="21" fillId="0" borderId="0" xfId="73" applyNumberFormat="1" applyFont="1" applyFill="1" applyAlignment="1">
      <alignment horizontal="left"/>
    </xf>
    <xf numFmtId="166" fontId="21" fillId="0" borderId="0" xfId="73" applyNumberFormat="1" applyFont="1" applyFill="1" applyAlignment="1">
      <alignment horizontal="left"/>
    </xf>
    <xf numFmtId="165" fontId="21" fillId="0" borderId="0" xfId="73" applyNumberFormat="1" applyFont="1" applyAlignment="1">
      <alignment horizontal="left"/>
    </xf>
    <xf numFmtId="2" fontId="21" fillId="0" borderId="0" xfId="49" applyNumberFormat="1" applyFont="1"/>
    <xf numFmtId="167" fontId="21" fillId="0" borderId="0" xfId="73" applyNumberFormat="1" applyFont="1" applyFill="1" applyAlignment="1">
      <alignment horizontal="left"/>
    </xf>
    <xf numFmtId="2" fontId="21" fillId="33" borderId="0" xfId="49" applyNumberFormat="1" applyFont="1" applyFill="1"/>
    <xf numFmtId="165" fontId="25" fillId="33" borderId="0" xfId="65" applyNumberFormat="1" applyFont="1" applyFill="1" applyAlignment="1">
      <alignment horizontal="right"/>
    </xf>
    <xf numFmtId="165" fontId="21" fillId="33" borderId="0" xfId="65" applyNumberFormat="1" applyFont="1" applyFill="1" applyAlignment="1">
      <alignment horizontal="right"/>
    </xf>
    <xf numFmtId="0" fontId="4" fillId="33" borderId="0" xfId="99" applyFill="1"/>
    <xf numFmtId="0" fontId="21" fillId="0" borderId="0" xfId="73" applyFont="1" applyFill="1" applyAlignment="1">
      <alignment horizontal="left"/>
    </xf>
    <xf numFmtId="165" fontId="21" fillId="0" borderId="0" xfId="65" applyNumberFormat="1" applyFont="1" applyFill="1"/>
    <xf numFmtId="165" fontId="25" fillId="0" borderId="0" xfId="65" applyNumberFormat="1" applyFont="1" applyFill="1"/>
    <xf numFmtId="165" fontId="25" fillId="0" borderId="0" xfId="65" applyNumberFormat="1" applyFont="1" applyFill="1" applyAlignment="1">
      <alignment horizontal="right"/>
    </xf>
    <xf numFmtId="165" fontId="21" fillId="0" borderId="0" xfId="65" applyNumberFormat="1" applyFont="1" applyFill="1" applyAlignment="1">
      <alignment horizontal="right"/>
    </xf>
    <xf numFmtId="1" fontId="25" fillId="0" borderId="0" xfId="65" applyNumberFormat="1" applyFont="1" applyFill="1" applyAlignment="1">
      <alignment horizontal="center"/>
    </xf>
    <xf numFmtId="1" fontId="21" fillId="0" borderId="0" xfId="65" applyNumberFormat="1" applyFont="1" applyFill="1" applyAlignment="1">
      <alignment horizontal="center"/>
    </xf>
    <xf numFmtId="165" fontId="29" fillId="0" borderId="0" xfId="65" applyNumberFormat="1" applyFont="1" applyFill="1" applyAlignment="1">
      <alignment horizontal="right"/>
    </xf>
    <xf numFmtId="0" fontId="21" fillId="0" borderId="0" xfId="0" applyFont="1"/>
    <xf numFmtId="0" fontId="25" fillId="0" borderId="0" xfId="99" applyFont="1" applyAlignment="1">
      <alignment horizontal="right"/>
    </xf>
    <xf numFmtId="1" fontId="29" fillId="0" borderId="0" xfId="65" applyNumberFormat="1" applyFont="1" applyFill="1" applyAlignment="1">
      <alignment horizontal="center"/>
    </xf>
    <xf numFmtId="168" fontId="25" fillId="0" borderId="0" xfId="65" applyNumberFormat="1" applyFont="1" applyFill="1"/>
    <xf numFmtId="168" fontId="21" fillId="0" borderId="0" xfId="65" applyNumberFormat="1" applyFont="1" applyFill="1"/>
    <xf numFmtId="168" fontId="0" fillId="0" borderId="0" xfId="0" applyNumberFormat="1"/>
    <xf numFmtId="0" fontId="25" fillId="0" borderId="0" xfId="0" applyFont="1"/>
    <xf numFmtId="168" fontId="25" fillId="0" borderId="0" xfId="0" applyNumberFormat="1" applyFont="1"/>
    <xf numFmtId="1" fontId="21" fillId="0" borderId="0" xfId="0" applyNumberFormat="1" applyFont="1"/>
    <xf numFmtId="168" fontId="21" fillId="0" borderId="0" xfId="0" applyNumberFormat="1" applyFont="1"/>
    <xf numFmtId="164" fontId="21" fillId="0" borderId="0" xfId="0" applyNumberFormat="1" applyFont="1"/>
    <xf numFmtId="165" fontId="25" fillId="0" borderId="0" xfId="0" applyNumberFormat="1" applyFont="1"/>
    <xf numFmtId="165" fontId="21" fillId="0" borderId="0" xfId="0" applyNumberFormat="1" applyFont="1"/>
    <xf numFmtId="165" fontId="30" fillId="0" borderId="0" xfId="0" applyNumberFormat="1" applyFont="1"/>
    <xf numFmtId="165" fontId="30" fillId="0" borderId="0" xfId="49" applyNumberFormat="1" applyFont="1"/>
    <xf numFmtId="1" fontId="25" fillId="0" borderId="0" xfId="0" applyNumberFormat="1" applyFont="1" applyAlignment="1">
      <alignment horizontal="right"/>
    </xf>
    <xf numFmtId="0" fontId="31" fillId="0" borderId="0" xfId="148" applyAlignment="1" applyProtection="1"/>
    <xf numFmtId="165" fontId="21" fillId="0" borderId="0" xfId="0" quotePrefix="1" applyNumberFormat="1" applyFont="1"/>
    <xf numFmtId="0" fontId="33" fillId="0" borderId="0" xfId="0" applyFont="1" applyAlignment="1">
      <alignment horizontal="justify"/>
    </xf>
    <xf numFmtId="0" fontId="35" fillId="0" borderId="10" xfId="0" applyFont="1" applyBorder="1"/>
    <xf numFmtId="0" fontId="35" fillId="0" borderId="11" xfId="0" applyFont="1" applyBorder="1"/>
    <xf numFmtId="0" fontId="35" fillId="34" borderId="12" xfId="0" applyFont="1" applyFill="1" applyBorder="1"/>
    <xf numFmtId="0" fontId="32" fillId="34" borderId="13" xfId="0" applyFont="1" applyFill="1" applyBorder="1"/>
    <xf numFmtId="0" fontId="35" fillId="34" borderId="13" xfId="0" applyFont="1" applyFill="1" applyBorder="1"/>
    <xf numFmtId="0" fontId="35" fillId="0" borderId="12" xfId="0" applyFont="1" applyBorder="1"/>
    <xf numFmtId="0" fontId="32" fillId="0" borderId="13" xfId="0" applyFont="1" applyBorder="1"/>
    <xf numFmtId="0" fontId="36" fillId="0" borderId="12" xfId="0" applyFont="1" applyBorder="1"/>
    <xf numFmtId="0" fontId="33" fillId="0" borderId="13" xfId="0" applyFont="1" applyBorder="1" applyAlignment="1">
      <alignment vertical="top"/>
    </xf>
    <xf numFmtId="0" fontId="36" fillId="34" borderId="12" xfId="0" applyFont="1" applyFill="1" applyBorder="1"/>
    <xf numFmtId="0" fontId="36" fillId="34" borderId="13" xfId="0" applyFont="1" applyFill="1" applyBorder="1"/>
    <xf numFmtId="0" fontId="36" fillId="0" borderId="13" xfId="0" applyFont="1" applyBorder="1"/>
    <xf numFmtId="0" fontId="36" fillId="0" borderId="14" xfId="0" applyFont="1" applyBorder="1"/>
    <xf numFmtId="0" fontId="36" fillId="0" borderId="15" xfId="0" applyFont="1" applyBorder="1"/>
    <xf numFmtId="0" fontId="37" fillId="0" borderId="0" xfId="0" applyFont="1" applyAlignment="1">
      <alignment horizontal="justify"/>
    </xf>
    <xf numFmtId="0" fontId="36" fillId="0" borderId="13" xfId="0" applyFont="1" applyBorder="1" applyAlignment="1">
      <alignment horizontal="left"/>
    </xf>
    <xf numFmtId="0" fontId="35" fillId="0" borderId="16" xfId="0" applyFont="1" applyBorder="1" applyAlignment="1">
      <alignment horizontal="right"/>
    </xf>
    <xf numFmtId="0" fontId="35" fillId="0" borderId="16" xfId="0" applyFont="1" applyBorder="1" applyAlignment="1">
      <alignment horizontal="right" vertical="top" wrapText="1"/>
    </xf>
    <xf numFmtId="0" fontId="32" fillId="0" borderId="11" xfId="0" applyFont="1" applyBorder="1"/>
    <xf numFmtId="0" fontId="32" fillId="34" borderId="17" xfId="0" applyFont="1" applyFill="1" applyBorder="1"/>
    <xf numFmtId="0" fontId="35" fillId="34" borderId="17" xfId="0" applyFont="1" applyFill="1" applyBorder="1" applyAlignment="1">
      <alignment horizontal="right" vertical="top" wrapText="1"/>
    </xf>
    <xf numFmtId="0" fontId="35" fillId="0" borderId="17" xfId="0" applyFont="1" applyBorder="1" applyAlignment="1">
      <alignment horizontal="right"/>
    </xf>
    <xf numFmtId="0" fontId="35" fillId="0" borderId="17" xfId="0" applyFont="1" applyBorder="1" applyAlignment="1">
      <alignment horizontal="right" vertical="top" wrapText="1"/>
    </xf>
    <xf numFmtId="0" fontId="32" fillId="0" borderId="13" xfId="0" applyFont="1" applyBorder="1" applyAlignment="1">
      <alignment vertical="top"/>
    </xf>
    <xf numFmtId="0" fontId="32" fillId="34" borderId="13" xfId="0" applyFont="1" applyFill="1" applyBorder="1" applyAlignment="1">
      <alignment vertical="top"/>
    </xf>
    <xf numFmtId="0" fontId="36" fillId="0" borderId="17" xfId="0" applyFont="1" applyBorder="1" applyAlignment="1">
      <alignment horizontal="right"/>
    </xf>
    <xf numFmtId="0" fontId="36" fillId="0" borderId="17" xfId="0" applyFont="1" applyBorder="1" applyAlignment="1">
      <alignment horizontal="right" vertical="top" wrapText="1"/>
    </xf>
    <xf numFmtId="0" fontId="36" fillId="0" borderId="17" xfId="0" applyFont="1" applyBorder="1" applyAlignment="1">
      <alignment horizontal="right" wrapText="1"/>
    </xf>
    <xf numFmtId="0" fontId="36" fillId="34" borderId="17" xfId="0" applyFont="1" applyFill="1" applyBorder="1" applyAlignment="1">
      <alignment horizontal="right" vertical="top" wrapText="1"/>
    </xf>
    <xf numFmtId="0" fontId="36" fillId="0" borderId="18" xfId="0" applyFont="1" applyBorder="1" applyAlignment="1">
      <alignment horizontal="right"/>
    </xf>
    <xf numFmtId="0" fontId="36" fillId="0" borderId="18" xfId="0" applyFont="1" applyBorder="1" applyAlignment="1">
      <alignment horizontal="right" vertical="top" wrapText="1"/>
    </xf>
    <xf numFmtId="0" fontId="32" fillId="0" borderId="15" xfId="0" applyFont="1" applyBorder="1" applyAlignment="1">
      <alignment vertical="top"/>
    </xf>
    <xf numFmtId="0" fontId="34" fillId="0" borderId="0" xfId="0" applyFont="1" applyAlignment="1">
      <alignment horizontal="left"/>
    </xf>
    <xf numFmtId="0" fontId="35" fillId="34" borderId="17" xfId="0" applyFont="1" applyFill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9" fontId="36" fillId="0" borderId="17" xfId="0" applyNumberFormat="1" applyFont="1" applyBorder="1" applyAlignment="1">
      <alignment horizontal="right"/>
    </xf>
    <xf numFmtId="9" fontId="36" fillId="0" borderId="17" xfId="0" applyNumberFormat="1" applyFont="1" applyBorder="1" applyAlignment="1">
      <alignment horizontal="right" vertical="top" wrapText="1"/>
    </xf>
    <xf numFmtId="0" fontId="32" fillId="0" borderId="17" xfId="0" applyFont="1" applyBorder="1"/>
    <xf numFmtId="0" fontId="33" fillId="0" borderId="17" xfId="0" applyFont="1" applyBorder="1" applyAlignment="1">
      <alignment horizontal="right"/>
    </xf>
    <xf numFmtId="9" fontId="33" fillId="0" borderId="17" xfId="0" applyNumberFormat="1" applyFont="1" applyBorder="1" applyAlignment="1">
      <alignment horizontal="right"/>
    </xf>
    <xf numFmtId="0" fontId="33" fillId="0" borderId="17" xfId="0" applyFont="1" applyBorder="1" applyAlignment="1">
      <alignment horizontal="right" vertical="top"/>
    </xf>
    <xf numFmtId="0" fontId="33" fillId="0" borderId="18" xfId="0" applyFont="1" applyBorder="1" applyAlignment="1">
      <alignment horizontal="center"/>
    </xf>
    <xf numFmtId="0" fontId="32" fillId="0" borderId="15" xfId="0" applyFont="1" applyBorder="1"/>
    <xf numFmtId="0" fontId="33" fillId="0" borderId="0" xfId="0" applyFont="1"/>
    <xf numFmtId="0" fontId="39" fillId="0" borderId="0" xfId="0" applyFont="1"/>
  </cellXfs>
  <cellStyles count="149">
    <cellStyle name="20% - Accent1 2" xfId="18"/>
    <cellStyle name="20% - Accent1 3" xfId="116"/>
    <cellStyle name="20% - Accent2 2" xfId="22"/>
    <cellStyle name="20% - Accent2 3" xfId="120"/>
    <cellStyle name="20% - Accent3 2" xfId="26"/>
    <cellStyle name="20% - Accent3 3" xfId="124"/>
    <cellStyle name="20% - Accent4 2" xfId="30"/>
    <cellStyle name="20% - Accent4 3" xfId="128"/>
    <cellStyle name="20% - Accent5 2" xfId="34"/>
    <cellStyle name="20% - Accent5 3" xfId="132"/>
    <cellStyle name="20% - Accent6 2" xfId="38"/>
    <cellStyle name="20% - Accent6 3" xfId="136"/>
    <cellStyle name="40% - Accent1 2" xfId="19"/>
    <cellStyle name="40% - Accent1 3" xfId="117"/>
    <cellStyle name="40% - Accent2 2" xfId="23"/>
    <cellStyle name="40% - Accent2 3" xfId="121"/>
    <cellStyle name="40% - Accent3 2" xfId="27"/>
    <cellStyle name="40% - Accent3 3" xfId="125"/>
    <cellStyle name="40% - Accent4 2" xfId="31"/>
    <cellStyle name="40% - Accent4 3" xfId="129"/>
    <cellStyle name="40% - Accent5 2" xfId="35"/>
    <cellStyle name="40% - Accent5 3" xfId="133"/>
    <cellStyle name="40% - Accent6 2" xfId="39"/>
    <cellStyle name="40% - Accent6 3" xfId="137"/>
    <cellStyle name="60% - Accent1 2" xfId="20"/>
    <cellStyle name="60% - Accent1 3" xfId="118"/>
    <cellStyle name="60% - Accent2 2" xfId="24"/>
    <cellStyle name="60% - Accent2 3" xfId="122"/>
    <cellStyle name="60% - Accent3 2" xfId="28"/>
    <cellStyle name="60% - Accent3 3" xfId="126"/>
    <cellStyle name="60% - Accent4 2" xfId="32"/>
    <cellStyle name="60% - Accent4 3" xfId="130"/>
    <cellStyle name="60% - Accent5 2" xfId="36"/>
    <cellStyle name="60% - Accent5 3" xfId="134"/>
    <cellStyle name="60% - Accent6 2" xfId="40"/>
    <cellStyle name="60% - Accent6 3" xfId="138"/>
    <cellStyle name="Accent1 2" xfId="17"/>
    <cellStyle name="Accent1 3" xfId="115"/>
    <cellStyle name="Accent2 2" xfId="21"/>
    <cellStyle name="Accent2 3" xfId="119"/>
    <cellStyle name="Accent3 2" xfId="25"/>
    <cellStyle name="Accent3 3" xfId="123"/>
    <cellStyle name="Accent4 2" xfId="29"/>
    <cellStyle name="Accent4 3" xfId="127"/>
    <cellStyle name="Accent5 2" xfId="33"/>
    <cellStyle name="Accent5 3" xfId="131"/>
    <cellStyle name="Accent6 2" xfId="37"/>
    <cellStyle name="Accent6 3" xfId="135"/>
    <cellStyle name="Bad 2" xfId="7"/>
    <cellStyle name="Bad 3" xfId="105"/>
    <cellStyle name="Calculation 2" xfId="11"/>
    <cellStyle name="Calculation 3" xfId="109"/>
    <cellStyle name="Check Cell 2" xfId="13"/>
    <cellStyle name="Check Cell 3" xfId="111"/>
    <cellStyle name="Explanatory Text 2" xfId="15"/>
    <cellStyle name="Explanatory Text 3" xfId="113"/>
    <cellStyle name="Good 2" xfId="6"/>
    <cellStyle name="Good 3" xfId="104"/>
    <cellStyle name="Heading 1 2" xfId="2"/>
    <cellStyle name="Heading 1 3" xfId="100"/>
    <cellStyle name="Heading 2 2" xfId="3"/>
    <cellStyle name="Heading 2 3" xfId="101"/>
    <cellStyle name="Heading 3 2" xfId="4"/>
    <cellStyle name="Heading 3 3" xfId="102"/>
    <cellStyle name="Heading 4 2" xfId="5"/>
    <cellStyle name="Heading 4 3" xfId="103"/>
    <cellStyle name="Hyperlink" xfId="148" builtinId="8"/>
    <cellStyle name="Input 2" xfId="9"/>
    <cellStyle name="Input 3" xfId="107"/>
    <cellStyle name="Linked Cell 2" xfId="12"/>
    <cellStyle name="Linked Cell 3" xfId="110"/>
    <cellStyle name="Neutral 2" xfId="8"/>
    <cellStyle name="Neutral 3" xfId="106"/>
    <cellStyle name="Normal" xfId="0" builtinId="0"/>
    <cellStyle name="Normal 10" xfId="99"/>
    <cellStyle name="Normal 2 2" xfId="41"/>
    <cellStyle name="Normal 2 2 2" xfId="42"/>
    <cellStyle name="Normal 2 2 2 2" xfId="46"/>
    <cellStyle name="Normal 2 2 2 2 2" xfId="45"/>
    <cellStyle name="Normal 2 2 2 2 2 2" xfId="54"/>
    <cellStyle name="Normal 2 2 2 2 2 2 2" xfId="56"/>
    <cellStyle name="Normal 2 2 2 2 2 2 2 2" xfId="61"/>
    <cellStyle name="Normal 2 2 2 2 2 2 2 2 2" xfId="66"/>
    <cellStyle name="Normal 2 2 2 2 2 2 2 2 2 2" xfId="68"/>
    <cellStyle name="Normal 2 2 2 2 2 2 2 2 2 3" xfId="147"/>
    <cellStyle name="Normal 2 2 2 2 2 2 2 2 3" xfId="146"/>
    <cellStyle name="Normal 2 2 2 2 2 2 2 3" xfId="145"/>
    <cellStyle name="Normal 2 2 2 2 2 2 3" xfId="144"/>
    <cellStyle name="Normal 2 2 2 2 2 3" xfId="92"/>
    <cellStyle name="Normal 2 2 2 2 2 4" xfId="87"/>
    <cellStyle name="Normal 2 2 2 2 2 5" xfId="143"/>
    <cellStyle name="Normal 2 2 2 2 3" xfId="85"/>
    <cellStyle name="Normal 2 2 2 2 4" xfId="91"/>
    <cellStyle name="Normal 2 2 2 2 5" xfId="51"/>
    <cellStyle name="Normal 2 2 2 2 6" xfId="141"/>
    <cellStyle name="Normal 2 2 2 3" xfId="76"/>
    <cellStyle name="Normal 2 2 2 4" xfId="84"/>
    <cellStyle name="Normal 2 2 2 5" xfId="90"/>
    <cellStyle name="Normal 2 2 2 6" xfId="53"/>
    <cellStyle name="Normal 2 2 2 7" xfId="96"/>
    <cellStyle name="Normal 2 2 2 8" xfId="142"/>
    <cellStyle name="Normal 2 2 3" xfId="75"/>
    <cellStyle name="Normal 2 2 4" xfId="83"/>
    <cellStyle name="Normal 2 2 5" xfId="89"/>
    <cellStyle name="Normal 2 2 6" xfId="86"/>
    <cellStyle name="Normal 2 2 7" xfId="95"/>
    <cellStyle name="Normal 2 2 8" xfId="140"/>
    <cellStyle name="Normal 2 3" xfId="47"/>
    <cellStyle name="Normal 2 3 2" xfId="62"/>
    <cellStyle name="Normal 2 3 2 2" xfId="65"/>
    <cellStyle name="Normal 2 4" xfId="74"/>
    <cellStyle name="Normal 2 5" xfId="82"/>
    <cellStyle name="Normal 2 6" xfId="88"/>
    <cellStyle name="Normal 2 7" xfId="52"/>
    <cellStyle name="Normal 2 8" xfId="94"/>
    <cellStyle name="Normal 2 9" xfId="139"/>
    <cellStyle name="Normal 3" xfId="43"/>
    <cellStyle name="Normal 3 2" xfId="48"/>
    <cellStyle name="Normal 3 2 2" xfId="58"/>
    <cellStyle name="Normal 3 2 2 2" xfId="60"/>
    <cellStyle name="Normal 3 2 2 2 2" xfId="67"/>
    <cellStyle name="Normal 3 2 2 2 2 2" xfId="69"/>
    <cellStyle name="Normal 3 2 2 3" xfId="79"/>
    <cellStyle name="Normal 3 2 2 4" xfId="97"/>
    <cellStyle name="Normal 3 2 3" xfId="72"/>
    <cellStyle name="Normal 3 2 4" xfId="78"/>
    <cellStyle name="Normal 3 3" xfId="63"/>
    <cellStyle name="Normal 3 4" xfId="77"/>
    <cellStyle name="Normal 4" xfId="44"/>
    <cellStyle name="Normal 4 2" xfId="55"/>
    <cellStyle name="Normal 4 2 2" xfId="64"/>
    <cellStyle name="Normal 4 2 2 2" xfId="71"/>
    <cellStyle name="Normal 4 3" xfId="80"/>
    <cellStyle name="Normal 4 4" xfId="98"/>
    <cellStyle name="Normal 5" xfId="70"/>
    <cellStyle name="Normal 6" xfId="73"/>
    <cellStyle name="Normal 7" xfId="49"/>
    <cellStyle name="Normal 8" xfId="50"/>
    <cellStyle name="Normal 9" xfId="93"/>
    <cellStyle name="Note 2" xfId="57"/>
    <cellStyle name="Note 3" xfId="59"/>
    <cellStyle name="Output 2" xfId="10"/>
    <cellStyle name="Output 3" xfId="108"/>
    <cellStyle name="Standard_I1-BE-WA" xfId="81"/>
    <cellStyle name="Title" xfId="1" builtinId="15" customBuiltin="1"/>
    <cellStyle name="Total 2" xfId="16"/>
    <cellStyle name="Total 3" xfId="114"/>
    <cellStyle name="Warning Text 2" xfId="14"/>
    <cellStyle name="Warning Text 3" xfId="1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0269221409057229"/>
          <c:y val="0.15867781372934084"/>
          <c:w val="0.87061161524303921"/>
          <c:h val="0.67511200054862563"/>
        </c:manualLayout>
      </c:layout>
      <c:scatterChart>
        <c:scatterStyle val="lineMarker"/>
        <c:ser>
          <c:idx val="0"/>
          <c:order val="0"/>
          <c:spPr>
            <a:ln w="381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Data!$A$8:$A$30</c:f>
              <c:numCache>
                <c:formatCode>General</c:formatCode>
                <c:ptCount val="23"/>
                <c:pt idx="0">
                  <c:v>-4.5</c:v>
                </c:pt>
                <c:pt idx="1">
                  <c:v>-4.3</c:v>
                </c:pt>
                <c:pt idx="2">
                  <c:v>-4.0999999999999996</c:v>
                </c:pt>
                <c:pt idx="3" formatCode="0.0">
                  <c:v>-3.9</c:v>
                </c:pt>
                <c:pt idx="4" formatCode="0.0">
                  <c:v>-3.6999999999999997</c:v>
                </c:pt>
                <c:pt idx="5" formatCode="0.0">
                  <c:v>-3.4999999999999996</c:v>
                </c:pt>
                <c:pt idx="6" formatCode="0.0">
                  <c:v>-3.2999999999999994</c:v>
                </c:pt>
                <c:pt idx="7" formatCode="0.0">
                  <c:v>-3.0999999999999992</c:v>
                </c:pt>
                <c:pt idx="8" formatCode="0.0">
                  <c:v>-2.899999999999999</c:v>
                </c:pt>
                <c:pt idx="9" formatCode="0.0">
                  <c:v>-2.6999999999999988</c:v>
                </c:pt>
                <c:pt idx="10" formatCode="0.0">
                  <c:v>-2.4999999999999987</c:v>
                </c:pt>
                <c:pt idx="11" formatCode="0.0">
                  <c:v>-2.2999999999999985</c:v>
                </c:pt>
                <c:pt idx="12" formatCode="0.0">
                  <c:v>-2.0999999999999983</c:v>
                </c:pt>
                <c:pt idx="13" formatCode="0.0">
                  <c:v>-1.8999999999999984</c:v>
                </c:pt>
                <c:pt idx="14" formatCode="0.0">
                  <c:v>-1.6999999999999984</c:v>
                </c:pt>
                <c:pt idx="15" formatCode="0.0">
                  <c:v>-1.4999999999999984</c:v>
                </c:pt>
                <c:pt idx="16" formatCode="0.0">
                  <c:v>-1.2999999999999985</c:v>
                </c:pt>
                <c:pt idx="17" formatCode="0.0">
                  <c:v>-1.0999999999999985</c:v>
                </c:pt>
                <c:pt idx="18" formatCode="0.0">
                  <c:v>-0.89999999999999858</c:v>
                </c:pt>
                <c:pt idx="19" formatCode="0.0">
                  <c:v>-0.69999999999999862</c:v>
                </c:pt>
                <c:pt idx="20" formatCode="0.0">
                  <c:v>-0.49999999999999861</c:v>
                </c:pt>
                <c:pt idx="21" formatCode="0.0">
                  <c:v>-0.2999999999999986</c:v>
                </c:pt>
                <c:pt idx="22" formatCode="0.0">
                  <c:v>-9.999999999999859E-2</c:v>
                </c:pt>
              </c:numCache>
            </c:numRef>
          </c:xVal>
          <c:yVal>
            <c:numRef>
              <c:f>Data!$B$8:$B$30</c:f>
              <c:numCache>
                <c:formatCode>0</c:formatCode>
                <c:ptCount val="23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10</c:v>
                </c:pt>
                <c:pt idx="5">
                  <c:v>6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14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9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</c:numCache>
            </c:numRef>
          </c:yVal>
        </c:ser>
        <c:axId val="89843968"/>
        <c:axId val="89665536"/>
      </c:scatterChart>
      <c:valAx>
        <c:axId val="89843968"/>
        <c:scaling>
          <c:orientation val="minMax"/>
          <c:max val="0.56500000000000061"/>
          <c:min val="-5.1958855869999718"/>
        </c:scaling>
        <c:axPos val="b"/>
        <c:majorGridlines>
          <c:spPr>
            <a:ln w="19050">
              <a:solidFill>
                <a:schemeClr val="tx1"/>
              </a:solidFill>
            </a:ln>
          </c:spPr>
        </c:majorGridlines>
        <c:minorGridlines/>
        <c:numFmt formatCode="#,##0.000" sourceLinked="0"/>
        <c:tickLblPos val="nextTo"/>
        <c:crossAx val="89665536"/>
        <c:crossesAt val="-10"/>
        <c:crossBetween val="midCat"/>
        <c:majorUnit val="2.4639943100000012"/>
        <c:minorUnit val="0.82133143700000166"/>
      </c:valAx>
      <c:valAx>
        <c:axId val="89665536"/>
        <c:scaling>
          <c:orientation val="minMax"/>
          <c:max val="15"/>
          <c:min val="1"/>
        </c:scaling>
        <c:axPos val="l"/>
        <c:majorGridlines/>
        <c:numFmt formatCode="0" sourceLinked="1"/>
        <c:tickLblPos val="nextTo"/>
        <c:crossAx val="89843968"/>
        <c:crossesAt val="-10"/>
        <c:crossBetween val="midCat"/>
        <c:majorUnit val="2"/>
        <c:minorUnit val="0.4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342901</xdr:colOff>
      <xdr:row>25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0.44083</cdr:x>
      <cdr:y>0.90974</cdr:y>
    </cdr:from>
    <cdr:to>
      <cdr:x>0.56361</cdr:x>
      <cdr:y>0.97625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38451" y="3648075"/>
          <a:ext cx="790574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Age (Gyr)</a:t>
          </a:r>
        </a:p>
      </cdr:txBody>
    </cdr:sp>
  </cdr:relSizeAnchor>
  <cdr:relSizeAnchor xmlns:cdr="http://schemas.openxmlformats.org/drawingml/2006/chartDrawing">
    <cdr:from>
      <cdr:x>0.60059</cdr:x>
      <cdr:y>0.91924</cdr:y>
    </cdr:from>
    <cdr:to>
      <cdr:x>1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867152" y="3686175"/>
          <a:ext cx="2571749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Data</a:t>
          </a:r>
          <a:r>
            <a:rPr lang="en-US" sz="1100" baseline="0"/>
            <a:t> Source:  McCulloch &amp; Bennett, 1994</a:t>
          </a:r>
          <a:endParaRPr lang="en-US" sz="1100"/>
        </a:p>
      </cdr:txBody>
    </cdr:sp>
  </cdr:relSizeAnchor>
  <cdr:relSizeAnchor xmlns:cdr="http://schemas.openxmlformats.org/drawingml/2006/chartDrawing">
    <cdr:from>
      <cdr:x>0</cdr:x>
      <cdr:y>0.89786</cdr:y>
    </cdr:from>
    <cdr:to>
      <cdr:x>0.35207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0" y="3676650"/>
          <a:ext cx="226695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The</a:t>
          </a:r>
          <a:r>
            <a:rPr lang="en-US" sz="1100" baseline="0"/>
            <a:t> Unified Cycle Theory Newsletter</a:t>
          </a:r>
        </a:p>
        <a:p xmlns:a="http://schemas.openxmlformats.org/drawingml/2006/main">
          <a:r>
            <a:rPr lang="en-US" sz="1100" baseline="0"/>
            <a:t>http://www.uct-news.com</a:t>
          </a:r>
          <a:endParaRPr lang="en-US" sz="1100"/>
        </a:p>
      </cdr:txBody>
    </cdr:sp>
  </cdr:relSizeAnchor>
  <cdr:relSizeAnchor xmlns:cdr="http://schemas.openxmlformats.org/drawingml/2006/chartDrawing">
    <cdr:from>
      <cdr:x>0.00518</cdr:x>
      <cdr:y>0.28622</cdr:y>
    </cdr:from>
    <cdr:to>
      <cdr:x>0.0466</cdr:x>
      <cdr:y>0.6639</cdr:y>
    </cdr:to>
    <cdr:sp macro="" textlink="">
      <cdr:nvSpPr>
        <cdr:cNvPr id="5" name="TextBox 4"/>
        <cdr:cNvSpPr txBox="1"/>
      </cdr:nvSpPr>
      <cdr:spPr>
        <a:xfrm xmlns:a="http://schemas.openxmlformats.org/drawingml/2006/main" rot="16200000">
          <a:off x="-590546" y="1771650"/>
          <a:ext cx="151447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="1"/>
            <a:t>% of Earth's</a:t>
          </a:r>
          <a:r>
            <a:rPr lang="en-US" sz="1400" b="1" baseline="0"/>
            <a:t> Crust</a:t>
          </a:r>
          <a:endParaRPr lang="en-US" sz="1400" b="1"/>
        </a:p>
      </cdr:txBody>
    </cdr:sp>
  </cdr:relSizeAnchor>
  <cdr:relSizeAnchor xmlns:cdr="http://schemas.openxmlformats.org/drawingml/2006/chartDrawing">
    <cdr:from>
      <cdr:x>0.16716</cdr:x>
      <cdr:y>0.00475</cdr:y>
    </cdr:from>
    <cdr:to>
      <cdr:x>0.90533</cdr:x>
      <cdr:y>0.14964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076325" y="19050"/>
          <a:ext cx="475297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 b="1"/>
            <a:t>Histogram of Earth's Crustal Formation (200-Myr Bins)</a:t>
          </a:r>
        </a:p>
        <a:p xmlns:a="http://schemas.openxmlformats.org/drawingml/2006/main">
          <a:pPr algn="ctr"/>
          <a:r>
            <a:rPr lang="en-US" sz="1600" b="1"/>
            <a:t> Nd Model Ages and U-Pb Crystallization Ages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03-1 - Earth_Crust_Pgram_200-bins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32385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03-2 - Earth_Crust_Pgram_274-bins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0" y="90201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eep-earth.org/2008/earth08-lee2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6.7109375" style="32" customWidth="1"/>
    <col min="2" max="2" width="5.42578125" style="32" customWidth="1"/>
    <col min="3" max="3" width="10.85546875" style="44" customWidth="1"/>
    <col min="4" max="4" width="7.140625" style="41" customWidth="1"/>
    <col min="5" max="5" width="6.42578125" style="41" customWidth="1"/>
    <col min="6" max="6" width="5.42578125" style="32" customWidth="1"/>
    <col min="7" max="7" width="18.28515625" style="32" customWidth="1"/>
    <col min="8" max="8" width="2.85546875" style="5" customWidth="1"/>
    <col min="9" max="9" width="10.5703125" customWidth="1"/>
    <col min="10" max="10" width="8.5703125" style="2" customWidth="1"/>
    <col min="11" max="11" width="9.5703125" style="2" customWidth="1"/>
    <col min="12" max="13" width="7.140625" style="2" customWidth="1"/>
    <col min="14" max="14" width="0.5703125" style="5" customWidth="1"/>
    <col min="15" max="15" width="12.5703125" customWidth="1"/>
    <col min="16" max="16" width="8.28515625" style="37" customWidth="1"/>
    <col min="17" max="17" width="5.85546875" style="3" customWidth="1"/>
    <col min="18" max="18" width="18" customWidth="1"/>
    <col min="19" max="19" width="3.7109375" style="5" customWidth="1"/>
    <col min="20" max="20" width="3.28515625" customWidth="1"/>
  </cols>
  <sheetData>
    <row r="1" spans="1:19" s="1" customFormat="1">
      <c r="A1" s="38" t="s">
        <v>16</v>
      </c>
      <c r="B1" s="38" t="s">
        <v>17</v>
      </c>
      <c r="C1" s="43" t="s">
        <v>28</v>
      </c>
      <c r="D1" s="39" t="s">
        <v>26</v>
      </c>
      <c r="E1" s="39" t="s">
        <v>27</v>
      </c>
      <c r="F1" s="29" t="s">
        <v>19</v>
      </c>
      <c r="G1" s="27" t="s">
        <v>122</v>
      </c>
      <c r="H1" s="4"/>
      <c r="I1" s="13" t="s">
        <v>7</v>
      </c>
      <c r="J1" s="9" t="s">
        <v>8</v>
      </c>
      <c r="K1" s="9" t="s">
        <v>22</v>
      </c>
      <c r="L1" s="8" t="s">
        <v>9</v>
      </c>
      <c r="M1" s="9" t="s">
        <v>29</v>
      </c>
      <c r="N1" s="11"/>
      <c r="O1" s="26" t="s">
        <v>23</v>
      </c>
      <c r="P1" s="35" t="s">
        <v>25</v>
      </c>
      <c r="Q1" s="29" t="s">
        <v>19</v>
      </c>
      <c r="R1" s="27" t="s">
        <v>123</v>
      </c>
      <c r="S1" s="21"/>
    </row>
    <row r="2" spans="1:19" s="1" customFormat="1">
      <c r="A2" s="32">
        <v>-5.7</v>
      </c>
      <c r="B2" s="38"/>
      <c r="C2" s="43"/>
      <c r="D2" s="41">
        <f t="shared" ref="D2:D7" si="0" xml:space="preserve"> SIN((2*PI()*(A2+E2)/0.821993055939681) + 3.62020563)</f>
        <v>-0.81929804509936843</v>
      </c>
      <c r="E2" s="41">
        <v>9.0500000000000008E-3</v>
      </c>
      <c r="F2" s="30">
        <v>-1</v>
      </c>
      <c r="G2" s="28">
        <f>CORREL(C8:C30,D9:D31)</f>
        <v>2.4632790958412705E-2</v>
      </c>
      <c r="H2" s="4"/>
      <c r="I2" s="12" t="s">
        <v>10</v>
      </c>
      <c r="J2" s="10">
        <f>K2 - (0.273997685313227/2)</f>
        <v>-6.9810557376566127</v>
      </c>
      <c r="K2" s="10">
        <v>-6.8440568949999996</v>
      </c>
      <c r="L2" s="18"/>
      <c r="M2" s="10"/>
      <c r="N2" s="20"/>
      <c r="O2" s="25">
        <f t="shared" ref="O2:O35" si="1" xml:space="preserve"> SIN((2*PI()*(K2+P2)/0.821993055939681) + 3.62020563)</f>
        <v>0.96492899937982679</v>
      </c>
      <c r="P2" s="36">
        <v>3.4750000000000003E-2</v>
      </c>
      <c r="Q2" s="30">
        <v>-1</v>
      </c>
      <c r="R2" s="28">
        <f>CORREL(M11:M27,O9:O25)</f>
        <v>-0.29850543371517307</v>
      </c>
      <c r="S2" s="21"/>
    </row>
    <row r="3" spans="1:19" s="1" customFormat="1">
      <c r="A3" s="32">
        <v>-5.5</v>
      </c>
      <c r="B3" s="38"/>
      <c r="C3" s="43"/>
      <c r="D3" s="41">
        <f t="shared" si="0"/>
        <v>-0.60728477194637043</v>
      </c>
      <c r="E3" s="41">
        <f>E2</f>
        <v>9.0500000000000008E-3</v>
      </c>
      <c r="F3" s="34">
        <v>0</v>
      </c>
      <c r="G3" s="31">
        <f>CORREL(C8:C30,D8:D30)</f>
        <v>0.60204835366158616</v>
      </c>
      <c r="H3" s="4"/>
      <c r="I3" s="24" t="s">
        <v>21</v>
      </c>
      <c r="J3" s="10">
        <f>J2 +0.273997685313227</f>
        <v>-6.7070580523433856</v>
      </c>
      <c r="K3" s="10">
        <f>K2 +0.273997685313227</f>
        <v>-6.5700592096867725</v>
      </c>
      <c r="L3" s="18"/>
      <c r="M3" s="10"/>
      <c r="N3" s="20"/>
      <c r="O3" s="25">
        <f t="shared" si="1"/>
        <v>-0.70980569616975542</v>
      </c>
      <c r="P3" s="36">
        <f>P2</f>
        <v>3.4750000000000003E-2</v>
      </c>
      <c r="Q3" s="34">
        <v>0</v>
      </c>
      <c r="R3" s="31">
        <f>CORREL(M11:M27,O11:O27)</f>
        <v>0.57349622363398267</v>
      </c>
      <c r="S3" s="21"/>
    </row>
    <row r="4" spans="1:19" s="1" customFormat="1">
      <c r="A4" s="32">
        <v>-5.3</v>
      </c>
      <c r="B4" s="38"/>
      <c r="C4" s="43"/>
      <c r="D4" s="41">
        <f t="shared" si="0"/>
        <v>0.76826730883439209</v>
      </c>
      <c r="E4" s="41">
        <f t="shared" ref="E4:E41" si="2">E3</f>
        <v>9.0500000000000008E-3</v>
      </c>
      <c r="F4" s="30">
        <v>1</v>
      </c>
      <c r="G4" s="28">
        <f>CORREL(C8:C30,D7:D29)</f>
        <v>2.4707955617245349E-2</v>
      </c>
      <c r="H4" s="4"/>
      <c r="I4" s="12"/>
      <c r="J4" s="10">
        <f t="shared" ref="J4:J35" si="3">J3 +0.273997685313227</f>
        <v>-6.4330603670301585</v>
      </c>
      <c r="K4" s="10">
        <f t="shared" ref="K4:K35" si="4">K3 +0.273997685313227</f>
        <v>-6.2960615243735454</v>
      </c>
      <c r="L4" s="18"/>
      <c r="M4" s="10"/>
      <c r="N4" s="20"/>
      <c r="O4" s="25">
        <f t="shared" si="1"/>
        <v>-0.25512330321007259</v>
      </c>
      <c r="P4" s="36">
        <f t="shared" ref="P4:P35" si="5">P3</f>
        <v>3.4750000000000003E-2</v>
      </c>
      <c r="Q4" s="30">
        <v>1</v>
      </c>
      <c r="R4" s="28">
        <f>CORREL(M11:M27,O10:O26)</f>
        <v>-0.29859864621613202</v>
      </c>
      <c r="S4" s="22"/>
    </row>
    <row r="5" spans="1:19">
      <c r="A5" s="32">
        <v>-5.0999999999999996</v>
      </c>
      <c r="D5" s="41">
        <f t="shared" si="0"/>
        <v>0.67184302900998261</v>
      </c>
      <c r="E5" s="41">
        <f t="shared" si="2"/>
        <v>9.0500000000000008E-3</v>
      </c>
      <c r="F5" s="30"/>
      <c r="G5" s="28"/>
      <c r="I5" s="12" t="s">
        <v>11</v>
      </c>
      <c r="J5" s="10">
        <f t="shared" si="3"/>
        <v>-6.1590626817169314</v>
      </c>
      <c r="K5" s="10">
        <f t="shared" si="4"/>
        <v>-6.0220638390603183</v>
      </c>
      <c r="L5" s="18"/>
      <c r="M5" s="10"/>
      <c r="N5" s="20"/>
      <c r="O5" s="25">
        <f t="shared" si="1"/>
        <v>0.9649289993798269</v>
      </c>
      <c r="P5" s="36">
        <f t="shared" si="5"/>
        <v>3.4750000000000003E-2</v>
      </c>
      <c r="Q5" s="30"/>
      <c r="R5" s="28"/>
      <c r="S5" s="22"/>
    </row>
    <row r="6" spans="1:19">
      <c r="A6" s="32">
        <v>-4.9000000000000004</v>
      </c>
      <c r="D6" s="41">
        <f t="shared" si="0"/>
        <v>-0.71181167877637563</v>
      </c>
      <c r="E6" s="41">
        <f t="shared" si="2"/>
        <v>9.0500000000000008E-3</v>
      </c>
      <c r="F6" s="30"/>
      <c r="G6" s="28" t="s">
        <v>24</v>
      </c>
      <c r="I6" s="12" t="s">
        <v>12</v>
      </c>
      <c r="J6" s="10">
        <f t="shared" si="3"/>
        <v>-5.8850649964037043</v>
      </c>
      <c r="K6" s="10">
        <f t="shared" si="4"/>
        <v>-5.7480661537470912</v>
      </c>
      <c r="L6" s="18"/>
      <c r="M6" s="10"/>
      <c r="N6" s="20"/>
      <c r="O6" s="25">
        <f t="shared" si="1"/>
        <v>-0.7098056961697502</v>
      </c>
      <c r="P6" s="36">
        <f t="shared" si="5"/>
        <v>3.4750000000000003E-2</v>
      </c>
      <c r="Q6" s="30"/>
      <c r="R6" s="28" t="s">
        <v>24</v>
      </c>
      <c r="S6" s="21"/>
    </row>
    <row r="7" spans="1:19">
      <c r="A7" s="32">
        <v>-4.7</v>
      </c>
      <c r="D7" s="41">
        <f t="shared" si="0"/>
        <v>-0.73165726399161501</v>
      </c>
      <c r="E7" s="41">
        <f t="shared" si="2"/>
        <v>9.0500000000000008E-3</v>
      </c>
      <c r="F7" s="30"/>
      <c r="G7" s="28" t="s">
        <v>20</v>
      </c>
      <c r="I7" s="12" t="s">
        <v>13</v>
      </c>
      <c r="J7" s="10">
        <f t="shared" si="3"/>
        <v>-5.6110673110904772</v>
      </c>
      <c r="K7" s="10">
        <f t="shared" si="4"/>
        <v>-5.4740684684338641</v>
      </c>
      <c r="L7" s="18"/>
      <c r="M7" s="10"/>
      <c r="N7" s="20"/>
      <c r="O7" s="25">
        <f t="shared" si="1"/>
        <v>-0.25512330321007282</v>
      </c>
      <c r="P7" s="36">
        <f t="shared" si="5"/>
        <v>3.4750000000000003E-2</v>
      </c>
      <c r="Q7" s="30"/>
      <c r="R7" s="28" t="s">
        <v>20</v>
      </c>
      <c r="S7" s="21"/>
    </row>
    <row r="8" spans="1:19">
      <c r="A8" s="32">
        <v>-4.5</v>
      </c>
      <c r="B8" s="40">
        <v>2</v>
      </c>
      <c r="C8" s="45">
        <f>LOG(B8)</f>
        <v>0.3010299956639812</v>
      </c>
      <c r="D8" s="41">
        <f xml:space="preserve"> SIN((2*PI()*(A8+E8)/0.821993055939681) + 3.62020563)</f>
        <v>0.65032979976360139</v>
      </c>
      <c r="E8" s="41">
        <f t="shared" si="2"/>
        <v>9.0500000000000008E-3</v>
      </c>
      <c r="F8" s="36"/>
      <c r="G8" s="36"/>
      <c r="I8" s="17">
        <f>MAX(K2:K200)</f>
        <v>2.1978667203364939</v>
      </c>
      <c r="J8" s="10">
        <f t="shared" si="3"/>
        <v>-5.3370696257772501</v>
      </c>
      <c r="K8" s="10">
        <f t="shared" si="4"/>
        <v>-5.200070783120637</v>
      </c>
      <c r="L8" s="18"/>
      <c r="M8" s="10"/>
      <c r="N8" s="20"/>
      <c r="O8" s="25">
        <f t="shared" si="1"/>
        <v>0.9649289993798269</v>
      </c>
      <c r="P8" s="36">
        <f t="shared" si="5"/>
        <v>3.4750000000000003E-2</v>
      </c>
      <c r="Q8" s="30"/>
      <c r="R8" s="32"/>
      <c r="S8" s="22"/>
    </row>
    <row r="9" spans="1:19">
      <c r="A9" s="32">
        <v>-4.3</v>
      </c>
      <c r="B9" s="40">
        <v>3</v>
      </c>
      <c r="C9" s="45">
        <f t="shared" ref="C9:C30" si="6">LOG(B9)</f>
        <v>0.47712125471966244</v>
      </c>
      <c r="D9" s="41">
        <f t="shared" ref="D9:D11" si="7" xml:space="preserve"> SIN((2*PI()*(A9+E9)/0.821993055939681) + 3.62020563)</f>
        <v>0.78630511625147537</v>
      </c>
      <c r="E9" s="41">
        <f t="shared" si="2"/>
        <v>9.0500000000000008E-3</v>
      </c>
      <c r="F9" s="40"/>
      <c r="G9" s="47" t="s">
        <v>30</v>
      </c>
      <c r="I9" s="19">
        <f>MIN(K2:K200)</f>
        <v>-6.8440568949999996</v>
      </c>
      <c r="J9" s="10">
        <f t="shared" si="3"/>
        <v>-5.063071940464023</v>
      </c>
      <c r="K9" s="10">
        <f t="shared" si="4"/>
        <v>-4.9260730978074099</v>
      </c>
      <c r="L9" s="18"/>
      <c r="M9" s="10"/>
      <c r="N9" s="20"/>
      <c r="O9" s="25">
        <f t="shared" si="1"/>
        <v>-0.70980569616975508</v>
      </c>
      <c r="P9" s="36">
        <f t="shared" si="5"/>
        <v>3.4750000000000003E-2</v>
      </c>
      <c r="Q9" s="30"/>
      <c r="R9" s="33"/>
      <c r="S9" s="23"/>
    </row>
    <row r="10" spans="1:19">
      <c r="A10" s="32">
        <v>-4.0999999999999996</v>
      </c>
      <c r="B10" s="40">
        <v>3</v>
      </c>
      <c r="C10" s="45">
        <f t="shared" si="6"/>
        <v>0.47712125471966244</v>
      </c>
      <c r="D10" s="41">
        <f t="shared" si="7"/>
        <v>-0.58425580801402355</v>
      </c>
      <c r="E10" s="41">
        <f t="shared" si="2"/>
        <v>9.0500000000000008E-3</v>
      </c>
      <c r="F10" s="40"/>
      <c r="G10" s="47" t="s">
        <v>31</v>
      </c>
      <c r="I10" s="12"/>
      <c r="J10" s="10">
        <f t="shared" si="3"/>
        <v>-4.7890742551507959</v>
      </c>
      <c r="K10" s="10">
        <f t="shared" si="4"/>
        <v>-4.6520754124941828</v>
      </c>
      <c r="L10" s="18"/>
      <c r="M10" s="10"/>
      <c r="N10" s="20"/>
      <c r="O10" s="25">
        <f t="shared" si="1"/>
        <v>-0.25512330321007304</v>
      </c>
      <c r="P10" s="36">
        <f t="shared" si="5"/>
        <v>3.4750000000000003E-2</v>
      </c>
      <c r="R10" s="27" t="s">
        <v>32</v>
      </c>
      <c r="S10" s="21"/>
    </row>
    <row r="11" spans="1:19">
      <c r="A11" s="42">
        <v>-3.9</v>
      </c>
      <c r="B11" s="40">
        <v>4</v>
      </c>
      <c r="C11" s="45">
        <f t="shared" si="6"/>
        <v>0.6020599913279624</v>
      </c>
      <c r="D11" s="41">
        <f t="shared" si="7"/>
        <v>-0.8354007060428793</v>
      </c>
      <c r="E11" s="41">
        <f t="shared" si="2"/>
        <v>9.0500000000000008E-3</v>
      </c>
      <c r="F11" s="40"/>
      <c r="G11" s="40"/>
      <c r="I11" s="12"/>
      <c r="J11" s="10">
        <f t="shared" si="3"/>
        <v>-4.5150765698375688</v>
      </c>
      <c r="K11" s="10">
        <f t="shared" si="4"/>
        <v>-4.3780777271809557</v>
      </c>
      <c r="L11" s="18">
        <f t="shared" ref="L11:L27" si="8">AVERAGEIFS(Crust,AgeGyr,"&gt;"&amp;J11,AgeGyr,"&lt;="&amp;J12)</f>
        <v>2.5</v>
      </c>
      <c r="M11" s="46">
        <f>LOG(L11)</f>
        <v>0.3979400086720376</v>
      </c>
      <c r="N11" s="20"/>
      <c r="O11" s="25">
        <f t="shared" si="1"/>
        <v>0.96492899937982513</v>
      </c>
      <c r="P11" s="36">
        <f t="shared" si="5"/>
        <v>3.4750000000000003E-2</v>
      </c>
      <c r="Q11" s="30"/>
      <c r="R11" s="27" t="s">
        <v>33</v>
      </c>
      <c r="S11" s="21"/>
    </row>
    <row r="12" spans="1:19">
      <c r="A12" s="42">
        <f>A11+0.2</f>
        <v>-3.6999999999999997</v>
      </c>
      <c r="B12" s="40">
        <v>10</v>
      </c>
      <c r="C12" s="45">
        <f t="shared" si="6"/>
        <v>1</v>
      </c>
      <c r="D12" s="41">
        <f t="shared" ref="D12:D29" si="9" xml:space="preserve"> SIN((2*PI()*(A12+E12)/0.821993055939681) + 3.62020563)</f>
        <v>0.51405626559998507</v>
      </c>
      <c r="E12" s="41">
        <f t="shared" si="2"/>
        <v>9.0500000000000008E-3</v>
      </c>
      <c r="F12" s="40"/>
      <c r="G12" s="40"/>
      <c r="I12" s="16"/>
      <c r="J12" s="10">
        <f t="shared" si="3"/>
        <v>-4.2410788845243417</v>
      </c>
      <c r="K12" s="10">
        <f t="shared" si="4"/>
        <v>-4.1040800418677286</v>
      </c>
      <c r="L12" s="18">
        <f t="shared" si="8"/>
        <v>3</v>
      </c>
      <c r="M12" s="46">
        <f t="shared" ref="M12:M27" si="10">LOG(L12)</f>
        <v>0.47712125471966244</v>
      </c>
      <c r="N12" s="20"/>
      <c r="O12" s="25">
        <f t="shared" si="1"/>
        <v>-0.70980569616975742</v>
      </c>
      <c r="P12" s="36">
        <f t="shared" si="5"/>
        <v>3.4750000000000003E-2</v>
      </c>
      <c r="Q12" s="30"/>
      <c r="R12" s="32"/>
      <c r="S12" s="22"/>
    </row>
    <row r="13" spans="1:19">
      <c r="A13" s="42">
        <f t="shared" ref="A13:A41" si="11">A12+0.2</f>
        <v>-3.4999999999999996</v>
      </c>
      <c r="B13" s="40">
        <v>6</v>
      </c>
      <c r="C13" s="45">
        <f t="shared" si="6"/>
        <v>0.77815125038364363</v>
      </c>
      <c r="D13" s="41">
        <f t="shared" si="9"/>
        <v>0.87859735928862503</v>
      </c>
      <c r="E13" s="41">
        <f t="shared" si="2"/>
        <v>9.0500000000000008E-3</v>
      </c>
      <c r="F13" s="40"/>
      <c r="G13" s="40"/>
      <c r="I13" s="12"/>
      <c r="J13" s="10">
        <f t="shared" si="3"/>
        <v>-3.9670811992111146</v>
      </c>
      <c r="K13" s="10">
        <f t="shared" si="4"/>
        <v>-3.8300823565545015</v>
      </c>
      <c r="L13" s="18">
        <f t="shared" si="8"/>
        <v>7</v>
      </c>
      <c r="M13" s="46">
        <f t="shared" si="10"/>
        <v>0.84509804001425681</v>
      </c>
      <c r="N13" s="20"/>
      <c r="O13" s="25">
        <f t="shared" si="1"/>
        <v>-0.25512330321006643</v>
      </c>
      <c r="P13" s="36">
        <f t="shared" si="5"/>
        <v>3.4750000000000003E-2</v>
      </c>
      <c r="Q13" s="30"/>
      <c r="R13" s="28"/>
      <c r="S13" s="22"/>
    </row>
    <row r="14" spans="1:19">
      <c r="A14" s="42">
        <f t="shared" si="11"/>
        <v>-3.2999999999999994</v>
      </c>
      <c r="B14" s="40">
        <v>3</v>
      </c>
      <c r="C14" s="45">
        <f t="shared" si="6"/>
        <v>0.47712125471966244</v>
      </c>
      <c r="D14" s="41">
        <f t="shared" si="9"/>
        <v>-0.44022686595727856</v>
      </c>
      <c r="E14" s="41">
        <f t="shared" si="2"/>
        <v>9.0500000000000008E-3</v>
      </c>
      <c r="F14" s="40"/>
      <c r="G14" s="40"/>
      <c r="I14" s="24" t="s">
        <v>18</v>
      </c>
      <c r="J14" s="10">
        <f t="shared" si="3"/>
        <v>-3.6930835138978875</v>
      </c>
      <c r="K14" s="10">
        <f t="shared" si="4"/>
        <v>-3.5560846712412744</v>
      </c>
      <c r="L14" s="18">
        <f t="shared" si="8"/>
        <v>6</v>
      </c>
      <c r="M14" s="46">
        <f t="shared" si="10"/>
        <v>0.77815125038364363</v>
      </c>
      <c r="N14" s="20"/>
      <c r="O14" s="25">
        <f t="shared" si="1"/>
        <v>0.96492899937982424</v>
      </c>
      <c r="P14" s="36">
        <f t="shared" si="5"/>
        <v>3.4750000000000003E-2</v>
      </c>
      <c r="Q14" s="30"/>
      <c r="R14" s="27"/>
      <c r="S14" s="21"/>
    </row>
    <row r="15" spans="1:19">
      <c r="A15" s="42">
        <f t="shared" si="11"/>
        <v>-3.0999999999999992</v>
      </c>
      <c r="B15" s="40">
        <v>3</v>
      </c>
      <c r="C15" s="45">
        <f t="shared" si="6"/>
        <v>0.47712125471966244</v>
      </c>
      <c r="D15" s="41">
        <f t="shared" si="9"/>
        <v>-0.9155900555181391</v>
      </c>
      <c r="E15" s="41">
        <f t="shared" si="2"/>
        <v>9.0500000000000008E-3</v>
      </c>
      <c r="F15" s="40"/>
      <c r="G15" s="40"/>
      <c r="I15" s="6">
        <f>I23/3</f>
        <v>5.666666666666667</v>
      </c>
      <c r="J15" s="10">
        <f t="shared" si="3"/>
        <v>-3.4190858285846604</v>
      </c>
      <c r="K15" s="10">
        <f t="shared" si="4"/>
        <v>-3.2820869859280473</v>
      </c>
      <c r="L15" s="18">
        <f t="shared" si="8"/>
        <v>3</v>
      </c>
      <c r="M15" s="46">
        <f t="shared" si="10"/>
        <v>0.47712125471966244</v>
      </c>
      <c r="N15" s="20"/>
      <c r="O15" s="25">
        <f t="shared" si="1"/>
        <v>-0.70980569616975975</v>
      </c>
      <c r="P15" s="36">
        <f t="shared" si="5"/>
        <v>3.4750000000000003E-2</v>
      </c>
      <c r="Q15" s="30"/>
      <c r="R15" s="27"/>
      <c r="S15" s="21"/>
    </row>
    <row r="16" spans="1:19">
      <c r="A16" s="42">
        <f t="shared" si="11"/>
        <v>-2.899999999999999</v>
      </c>
      <c r="B16" s="40">
        <v>4</v>
      </c>
      <c r="C16" s="45">
        <f t="shared" si="6"/>
        <v>0.6020599913279624</v>
      </c>
      <c r="D16" s="41">
        <f t="shared" si="9"/>
        <v>0.36328893369161808</v>
      </c>
      <c r="E16" s="41">
        <f t="shared" si="2"/>
        <v>9.0500000000000008E-3</v>
      </c>
      <c r="F16" s="40"/>
      <c r="G16" s="40"/>
      <c r="I16" s="7"/>
      <c r="J16" s="10">
        <f t="shared" si="3"/>
        <v>-3.1450881432714333</v>
      </c>
      <c r="K16" s="10">
        <f t="shared" si="4"/>
        <v>-3.0080893006148202</v>
      </c>
      <c r="L16" s="18">
        <f t="shared" si="8"/>
        <v>3.5</v>
      </c>
      <c r="M16" s="46">
        <f t="shared" si="10"/>
        <v>0.54406804435027567</v>
      </c>
      <c r="N16" s="20"/>
      <c r="O16" s="25">
        <f t="shared" si="1"/>
        <v>-0.25512330321006321</v>
      </c>
      <c r="P16" s="36">
        <f t="shared" si="5"/>
        <v>3.4750000000000003E-2</v>
      </c>
      <c r="Q16" s="30"/>
      <c r="R16" s="28"/>
      <c r="S16" s="22"/>
    </row>
    <row r="17" spans="1:19">
      <c r="A17" s="42">
        <f t="shared" si="11"/>
        <v>-2.6999999999999988</v>
      </c>
      <c r="B17" s="40">
        <v>14</v>
      </c>
      <c r="C17" s="45">
        <f t="shared" si="6"/>
        <v>1.146128035678238</v>
      </c>
      <c r="D17" s="41">
        <f t="shared" si="9"/>
        <v>0.94611758167984694</v>
      </c>
      <c r="E17" s="41">
        <f t="shared" si="2"/>
        <v>9.0500000000000008E-3</v>
      </c>
      <c r="F17" s="40"/>
      <c r="G17" s="40"/>
      <c r="I17" s="14"/>
      <c r="J17" s="10">
        <f t="shared" si="3"/>
        <v>-2.8710904579582062</v>
      </c>
      <c r="K17" s="10">
        <f t="shared" si="4"/>
        <v>-2.7340916153015931</v>
      </c>
      <c r="L17" s="18">
        <f t="shared" si="8"/>
        <v>14</v>
      </c>
      <c r="M17" s="46">
        <f t="shared" si="10"/>
        <v>1.146128035678238</v>
      </c>
      <c r="N17" s="20"/>
      <c r="O17" s="25">
        <f t="shared" si="1"/>
        <v>0.96492899937982346</v>
      </c>
      <c r="P17" s="36">
        <f t="shared" si="5"/>
        <v>3.4750000000000003E-2</v>
      </c>
      <c r="Q17" s="30"/>
      <c r="R17" s="28"/>
      <c r="S17" s="22"/>
    </row>
    <row r="18" spans="1:19">
      <c r="A18" s="42">
        <f t="shared" si="11"/>
        <v>-2.4999999999999987</v>
      </c>
      <c r="B18" s="40">
        <v>3</v>
      </c>
      <c r="C18" s="45">
        <f t="shared" si="6"/>
        <v>0.47712125471966244</v>
      </c>
      <c r="D18" s="41">
        <f t="shared" si="9"/>
        <v>-0.28378574339818041</v>
      </c>
      <c r="E18" s="41">
        <f t="shared" si="2"/>
        <v>9.0500000000000008E-3</v>
      </c>
      <c r="F18" s="40"/>
      <c r="G18" s="40"/>
      <c r="I18" s="12"/>
      <c r="J18" s="10">
        <f t="shared" si="3"/>
        <v>-2.5970927726449791</v>
      </c>
      <c r="K18" s="10">
        <f t="shared" si="4"/>
        <v>-2.460093929988366</v>
      </c>
      <c r="L18" s="18">
        <f t="shared" si="8"/>
        <v>3</v>
      </c>
      <c r="M18" s="46">
        <f t="shared" si="10"/>
        <v>0.47712125471966244</v>
      </c>
      <c r="N18" s="20"/>
      <c r="O18" s="25">
        <f t="shared" si="1"/>
        <v>-0.70980569616975953</v>
      </c>
      <c r="P18" s="36">
        <f t="shared" si="5"/>
        <v>3.4750000000000003E-2</v>
      </c>
      <c r="Q18" s="30"/>
      <c r="R18" s="27"/>
      <c r="S18" s="21"/>
    </row>
    <row r="19" spans="1:19">
      <c r="A19" s="42">
        <f t="shared" si="11"/>
        <v>-2.2999999999999985</v>
      </c>
      <c r="B19" s="40">
        <v>2</v>
      </c>
      <c r="C19" s="45">
        <f t="shared" si="6"/>
        <v>0.3010299956639812</v>
      </c>
      <c r="D19" s="41">
        <f t="shared" si="9"/>
        <v>-0.9699643766203776</v>
      </c>
      <c r="E19" s="41">
        <f t="shared" si="2"/>
        <v>9.0500000000000008E-3</v>
      </c>
      <c r="F19" s="40"/>
      <c r="G19" s="40"/>
      <c r="I19" s="12" t="s">
        <v>14</v>
      </c>
      <c r="J19" s="10">
        <f t="shared" si="3"/>
        <v>-2.323095087331752</v>
      </c>
      <c r="K19" s="10">
        <f t="shared" si="4"/>
        <v>-2.1860962446751389</v>
      </c>
      <c r="L19" s="18">
        <f t="shared" si="8"/>
        <v>2</v>
      </c>
      <c r="M19" s="46">
        <f t="shared" si="10"/>
        <v>0.3010299956639812</v>
      </c>
      <c r="N19" s="20"/>
      <c r="O19" s="25">
        <f t="shared" si="1"/>
        <v>-0.25512330321006343</v>
      </c>
      <c r="P19" s="36">
        <f t="shared" si="5"/>
        <v>3.4750000000000003E-2</v>
      </c>
      <c r="Q19" s="30"/>
      <c r="R19" s="27"/>
      <c r="S19" s="21"/>
    </row>
    <row r="20" spans="1:19">
      <c r="A20" s="42">
        <f t="shared" si="11"/>
        <v>-2.0999999999999983</v>
      </c>
      <c r="B20" s="40">
        <v>2</v>
      </c>
      <c r="C20" s="45">
        <f t="shared" si="6"/>
        <v>0.3010299956639812</v>
      </c>
      <c r="D20" s="41">
        <f t="shared" si="9"/>
        <v>0.20227868348773451</v>
      </c>
      <c r="E20" s="41">
        <f t="shared" si="2"/>
        <v>9.0500000000000008E-3</v>
      </c>
      <c r="F20" s="40"/>
      <c r="G20" s="40"/>
      <c r="I20" s="14">
        <f>COUNT(K2:K27)</f>
        <v>26</v>
      </c>
      <c r="J20" s="10">
        <f t="shared" si="3"/>
        <v>-2.0490974020185249</v>
      </c>
      <c r="K20" s="10">
        <f t="shared" si="4"/>
        <v>-1.9120985593619118</v>
      </c>
      <c r="L20" s="18">
        <f t="shared" si="8"/>
        <v>9</v>
      </c>
      <c r="M20" s="46">
        <f t="shared" si="10"/>
        <v>0.95424250943932487</v>
      </c>
      <c r="N20" s="20"/>
      <c r="O20" s="25">
        <f t="shared" si="1"/>
        <v>0.96492899937982257</v>
      </c>
      <c r="P20" s="36">
        <f t="shared" si="5"/>
        <v>3.4750000000000003E-2</v>
      </c>
      <c r="Q20" s="30"/>
      <c r="R20" s="28"/>
      <c r="S20" s="22"/>
    </row>
    <row r="21" spans="1:19">
      <c r="A21" s="42">
        <f t="shared" si="11"/>
        <v>-1.8999999999999984</v>
      </c>
      <c r="B21" s="40">
        <v>9</v>
      </c>
      <c r="C21" s="45">
        <f t="shared" si="6"/>
        <v>0.95424250943932487</v>
      </c>
      <c r="D21" s="41">
        <f t="shared" si="9"/>
        <v>0.98696205320628061</v>
      </c>
      <c r="E21" s="41">
        <f t="shared" si="2"/>
        <v>9.0500000000000008E-3</v>
      </c>
      <c r="F21" s="40"/>
      <c r="G21" s="40"/>
      <c r="I21" s="12"/>
      <c r="J21" s="10">
        <f t="shared" si="3"/>
        <v>-1.7750997167052978</v>
      </c>
      <c r="K21" s="10">
        <f t="shared" si="4"/>
        <v>-1.6381008740486847</v>
      </c>
      <c r="L21" s="18">
        <f t="shared" si="8"/>
        <v>4</v>
      </c>
      <c r="M21" s="46">
        <f t="shared" si="10"/>
        <v>0.6020599913279624</v>
      </c>
      <c r="N21" s="20"/>
      <c r="O21" s="25">
        <f t="shared" si="1"/>
        <v>-0.70980569616976441</v>
      </c>
      <c r="P21" s="36">
        <f t="shared" si="5"/>
        <v>3.4750000000000003E-2</v>
      </c>
      <c r="Q21" s="30"/>
      <c r="R21" s="28"/>
      <c r="S21" s="22"/>
    </row>
    <row r="22" spans="1:19">
      <c r="A22" s="42">
        <f t="shared" si="11"/>
        <v>-1.6999999999999984</v>
      </c>
      <c r="B22" s="40">
        <v>4</v>
      </c>
      <c r="C22" s="45">
        <f t="shared" si="6"/>
        <v>0.6020599913279624</v>
      </c>
      <c r="D22" s="41">
        <f t="shared" si="9"/>
        <v>-0.11934329210737124</v>
      </c>
      <c r="E22" s="41">
        <f t="shared" si="2"/>
        <v>9.0500000000000008E-3</v>
      </c>
      <c r="F22" s="40"/>
      <c r="G22" s="40"/>
      <c r="I22" s="12" t="s">
        <v>15</v>
      </c>
      <c r="J22" s="10">
        <f t="shared" si="3"/>
        <v>-1.5011020313920707</v>
      </c>
      <c r="K22" s="10">
        <f t="shared" si="4"/>
        <v>-1.3641031887354576</v>
      </c>
      <c r="L22" s="18">
        <f t="shared" si="8"/>
        <v>2.5</v>
      </c>
      <c r="M22" s="46">
        <f t="shared" si="10"/>
        <v>0.3979400086720376</v>
      </c>
      <c r="N22" s="20"/>
      <c r="O22" s="25">
        <f t="shared" si="1"/>
        <v>-0.2551233032100611</v>
      </c>
      <c r="P22" s="36">
        <f t="shared" si="5"/>
        <v>3.4750000000000003E-2</v>
      </c>
      <c r="Q22" s="30"/>
      <c r="R22" s="27"/>
      <c r="S22" s="21"/>
    </row>
    <row r="23" spans="1:19">
      <c r="A23" s="42">
        <f t="shared" si="11"/>
        <v>-1.4999999999999984</v>
      </c>
      <c r="B23" s="40">
        <v>2</v>
      </c>
      <c r="C23" s="45">
        <f t="shared" si="6"/>
        <v>0.3010299956639812</v>
      </c>
      <c r="D23" s="41">
        <f t="shared" si="9"/>
        <v>-0.99699058734028501</v>
      </c>
      <c r="E23" s="41">
        <f t="shared" si="2"/>
        <v>9.0500000000000008E-3</v>
      </c>
      <c r="F23" s="40"/>
      <c r="G23" s="40"/>
      <c r="I23" s="15">
        <f>COUNT(M2:M500)</f>
        <v>17</v>
      </c>
      <c r="J23" s="10">
        <f t="shared" si="3"/>
        <v>-1.2271043460788436</v>
      </c>
      <c r="K23" s="10">
        <f t="shared" si="4"/>
        <v>-1.0901055034222304</v>
      </c>
      <c r="L23" s="18">
        <f t="shared" si="8"/>
        <v>6</v>
      </c>
      <c r="M23" s="46">
        <f t="shared" si="10"/>
        <v>0.77815125038364363</v>
      </c>
      <c r="N23" s="20"/>
      <c r="O23" s="25">
        <f t="shared" si="1"/>
        <v>0.96492899937982235</v>
      </c>
      <c r="P23" s="36">
        <f t="shared" si="5"/>
        <v>3.4750000000000003E-2</v>
      </c>
      <c r="Q23" s="30"/>
      <c r="R23" s="27"/>
      <c r="S23" s="21"/>
    </row>
    <row r="24" spans="1:19">
      <c r="A24" s="42">
        <f t="shared" si="11"/>
        <v>-1.2999999999999985</v>
      </c>
      <c r="B24" s="40">
        <v>3</v>
      </c>
      <c r="C24" s="45">
        <f t="shared" si="6"/>
        <v>0.47712125471966244</v>
      </c>
      <c r="D24" s="41">
        <f t="shared" si="9"/>
        <v>3.5565193147040104E-2</v>
      </c>
      <c r="E24" s="41">
        <f t="shared" si="2"/>
        <v>9.0500000000000008E-3</v>
      </c>
      <c r="F24" s="40"/>
      <c r="G24" s="40"/>
      <c r="I24" s="6"/>
      <c r="J24" s="10">
        <f t="shared" si="3"/>
        <v>-0.95310666076561656</v>
      </c>
      <c r="K24" s="10">
        <f t="shared" si="4"/>
        <v>-0.81610781810900346</v>
      </c>
      <c r="L24" s="18">
        <f t="shared" si="8"/>
        <v>2.5</v>
      </c>
      <c r="M24" s="46">
        <f t="shared" si="10"/>
        <v>0.3979400086720376</v>
      </c>
      <c r="N24" s="20"/>
      <c r="O24" s="25">
        <f t="shared" si="1"/>
        <v>-0.70980569616976297</v>
      </c>
      <c r="P24" s="36">
        <f t="shared" si="5"/>
        <v>3.4750000000000003E-2</v>
      </c>
      <c r="Q24" s="30"/>
      <c r="R24" s="28"/>
      <c r="S24" s="22"/>
    </row>
    <row r="25" spans="1:19">
      <c r="A25" s="42">
        <f t="shared" si="11"/>
        <v>-1.0999999999999985</v>
      </c>
      <c r="B25" s="40">
        <v>6</v>
      </c>
      <c r="C25" s="45">
        <f t="shared" si="6"/>
        <v>0.77815125038364363</v>
      </c>
      <c r="D25" s="41">
        <f t="shared" si="9"/>
        <v>0.99997916547617771</v>
      </c>
      <c r="E25" s="41">
        <f t="shared" si="2"/>
        <v>9.0500000000000008E-3</v>
      </c>
      <c r="J25" s="10">
        <f t="shared" si="3"/>
        <v>-0.67910897545238957</v>
      </c>
      <c r="K25" s="10">
        <f t="shared" si="4"/>
        <v>-0.54211013279577647</v>
      </c>
      <c r="L25" s="18">
        <f t="shared" si="8"/>
        <v>5</v>
      </c>
      <c r="M25" s="46">
        <f t="shared" si="10"/>
        <v>0.69897000433601886</v>
      </c>
      <c r="N25" s="20"/>
      <c r="O25" s="25">
        <f t="shared" si="1"/>
        <v>-0.25512330321005877</v>
      </c>
      <c r="P25" s="36">
        <f t="shared" si="5"/>
        <v>3.4750000000000003E-2</v>
      </c>
      <c r="Q25" s="30"/>
      <c r="R25" s="28"/>
      <c r="S25" s="22"/>
    </row>
    <row r="26" spans="1:19">
      <c r="A26" s="42">
        <f t="shared" si="11"/>
        <v>-0.89999999999999858</v>
      </c>
      <c r="B26" s="40">
        <v>3</v>
      </c>
      <c r="C26" s="45">
        <f t="shared" si="6"/>
        <v>0.47712125471966244</v>
      </c>
      <c r="D26" s="41">
        <f t="shared" si="9"/>
        <v>4.8464038971414984E-2</v>
      </c>
      <c r="E26" s="41">
        <f t="shared" si="2"/>
        <v>9.0500000000000008E-3</v>
      </c>
      <c r="I26">
        <f>SUM(B8:B30)</f>
        <v>100</v>
      </c>
      <c r="J26" s="10">
        <f t="shared" si="3"/>
        <v>-0.40511129013916258</v>
      </c>
      <c r="K26" s="10">
        <f t="shared" si="4"/>
        <v>-0.26811244748254948</v>
      </c>
      <c r="L26" s="18">
        <f t="shared" si="8"/>
        <v>4</v>
      </c>
      <c r="M26" s="46">
        <f t="shared" si="10"/>
        <v>0.6020599913279624</v>
      </c>
      <c r="N26" s="20"/>
      <c r="O26" s="25">
        <f t="shared" si="1"/>
        <v>0.96492899937982268</v>
      </c>
      <c r="P26" s="36">
        <f t="shared" si="5"/>
        <v>3.4750000000000003E-2</v>
      </c>
      <c r="Q26" s="30"/>
      <c r="R26" s="27"/>
      <c r="S26" s="21"/>
    </row>
    <row r="27" spans="1:19">
      <c r="A27" s="42">
        <f t="shared" si="11"/>
        <v>-0.69999999999999862</v>
      </c>
      <c r="B27" s="40">
        <v>2</v>
      </c>
      <c r="C27" s="45">
        <f t="shared" si="6"/>
        <v>0.3010299956639812</v>
      </c>
      <c r="D27" s="41">
        <f t="shared" si="9"/>
        <v>-0.99590668464785215</v>
      </c>
      <c r="E27" s="41">
        <f t="shared" si="2"/>
        <v>9.0500000000000008E-3</v>
      </c>
      <c r="J27" s="10">
        <f t="shared" si="3"/>
        <v>-0.13111360482593559</v>
      </c>
      <c r="K27" s="10">
        <f t="shared" si="4"/>
        <v>5.8852378306775144E-3</v>
      </c>
      <c r="L27" s="18">
        <f t="shared" si="8"/>
        <v>3</v>
      </c>
      <c r="M27" s="46">
        <f t="shared" si="10"/>
        <v>0.47712125471966244</v>
      </c>
      <c r="N27" s="20"/>
      <c r="O27" s="25">
        <f t="shared" si="1"/>
        <v>-0.70980569616976308</v>
      </c>
      <c r="P27" s="36">
        <f t="shared" si="5"/>
        <v>3.4750000000000003E-2</v>
      </c>
      <c r="Q27" s="30"/>
      <c r="R27" s="27"/>
      <c r="S27" s="21"/>
    </row>
    <row r="28" spans="1:19">
      <c r="A28" s="42">
        <f t="shared" si="11"/>
        <v>-0.49999999999999861</v>
      </c>
      <c r="B28" s="40">
        <v>5</v>
      </c>
      <c r="C28" s="45">
        <f t="shared" si="6"/>
        <v>0.69897000433601886</v>
      </c>
      <c r="D28" s="41">
        <f t="shared" si="9"/>
        <v>-0.13215105652316986</v>
      </c>
      <c r="E28" s="41">
        <f t="shared" si="2"/>
        <v>9.0500000000000008E-3</v>
      </c>
      <c r="J28" s="10">
        <f t="shared" si="3"/>
        <v>0.1428840804872914</v>
      </c>
      <c r="K28" s="10">
        <f t="shared" si="4"/>
        <v>0.27988292314390451</v>
      </c>
      <c r="L28" s="10"/>
      <c r="M28" s="10"/>
      <c r="N28" s="20"/>
      <c r="O28" s="25">
        <f t="shared" si="1"/>
        <v>-0.25512330321005899</v>
      </c>
      <c r="P28" s="36">
        <f t="shared" si="5"/>
        <v>3.4750000000000003E-2</v>
      </c>
      <c r="Q28" s="30"/>
      <c r="R28" s="28"/>
      <c r="S28" s="22"/>
    </row>
    <row r="29" spans="1:19">
      <c r="A29" s="42">
        <f t="shared" si="11"/>
        <v>-0.2999999999999986</v>
      </c>
      <c r="B29" s="40">
        <v>4</v>
      </c>
      <c r="C29" s="45">
        <f t="shared" si="6"/>
        <v>0.6020599913279624</v>
      </c>
      <c r="D29" s="41">
        <f t="shared" si="9"/>
        <v>0.98480190148169833</v>
      </c>
      <c r="E29" s="41">
        <f t="shared" si="2"/>
        <v>9.0500000000000008E-3</v>
      </c>
      <c r="J29" s="10">
        <f t="shared" si="3"/>
        <v>0.41688176580051839</v>
      </c>
      <c r="K29" s="10">
        <f t="shared" si="4"/>
        <v>0.5538806084571315</v>
      </c>
      <c r="L29" s="10"/>
      <c r="M29" s="10"/>
      <c r="N29" s="20"/>
      <c r="O29" s="25">
        <f t="shared" si="1"/>
        <v>0.96492899937982268</v>
      </c>
      <c r="P29" s="36">
        <f t="shared" si="5"/>
        <v>3.4750000000000003E-2</v>
      </c>
      <c r="Q29" s="30"/>
      <c r="R29" s="28"/>
      <c r="S29" s="22"/>
    </row>
    <row r="30" spans="1:19">
      <c r="A30" s="42">
        <f t="shared" si="11"/>
        <v>-9.999999999999859E-2</v>
      </c>
      <c r="B30" s="40">
        <v>3</v>
      </c>
      <c r="C30" s="45">
        <f t="shared" si="6"/>
        <v>0.47712125471966244</v>
      </c>
      <c r="D30" s="41">
        <f t="shared" ref="D30:D41" si="12" xml:space="preserve"> SIN((2*PI()*(A30+E30)/0.821993055939681) + 3.62020563)</f>
        <v>0.21490492823098159</v>
      </c>
      <c r="E30" s="41">
        <f t="shared" si="2"/>
        <v>9.0500000000000008E-3</v>
      </c>
      <c r="J30" s="10">
        <f t="shared" si="3"/>
        <v>0.69087945111374538</v>
      </c>
      <c r="K30" s="10">
        <f t="shared" si="4"/>
        <v>0.82787829377035849</v>
      </c>
      <c r="L30" s="10"/>
      <c r="O30" s="25">
        <f t="shared" si="1"/>
        <v>-0.70980569616976263</v>
      </c>
      <c r="P30" s="36">
        <f t="shared" si="5"/>
        <v>3.4750000000000003E-2</v>
      </c>
      <c r="Q30" s="30"/>
      <c r="R30" s="27"/>
      <c r="S30" s="21"/>
    </row>
    <row r="31" spans="1:19">
      <c r="A31" s="42">
        <f t="shared" si="11"/>
        <v>0.10000000000000142</v>
      </c>
      <c r="D31" s="41">
        <f t="shared" si="12"/>
        <v>-0.96674322914013844</v>
      </c>
      <c r="E31" s="41">
        <f t="shared" si="2"/>
        <v>9.0500000000000008E-3</v>
      </c>
      <c r="J31" s="10">
        <f t="shared" si="3"/>
        <v>0.96487713642697237</v>
      </c>
      <c r="K31" s="10">
        <f t="shared" si="4"/>
        <v>1.1018759790835855</v>
      </c>
      <c r="L31" s="10"/>
      <c r="O31" s="25">
        <f t="shared" si="1"/>
        <v>-0.25512330321006094</v>
      </c>
      <c r="P31" s="36">
        <f t="shared" si="5"/>
        <v>3.4750000000000003E-2</v>
      </c>
      <c r="Q31" s="30"/>
      <c r="R31" s="27"/>
      <c r="S31" s="21"/>
    </row>
    <row r="32" spans="1:19">
      <c r="A32" s="42">
        <f t="shared" si="11"/>
        <v>0.30000000000000143</v>
      </c>
      <c r="D32" s="41">
        <f t="shared" si="12"/>
        <v>-0.29614131195271415</v>
      </c>
      <c r="E32" s="41">
        <f t="shared" si="2"/>
        <v>9.0500000000000008E-3</v>
      </c>
      <c r="J32" s="10">
        <f t="shared" si="3"/>
        <v>1.2388748217401995</v>
      </c>
      <c r="K32" s="10">
        <f t="shared" si="4"/>
        <v>1.3758736643968126</v>
      </c>
      <c r="L32" s="10"/>
      <c r="O32" s="25">
        <f t="shared" si="1"/>
        <v>0.96492899937982279</v>
      </c>
      <c r="P32" s="36">
        <f t="shared" si="5"/>
        <v>3.4750000000000003E-2</v>
      </c>
      <c r="Q32" s="30"/>
      <c r="R32" s="28"/>
      <c r="S32" s="22"/>
    </row>
    <row r="33" spans="1:19">
      <c r="A33" s="42">
        <f t="shared" si="11"/>
        <v>0.50000000000000144</v>
      </c>
      <c r="D33" s="41">
        <f t="shared" si="12"/>
        <v>0.94185818363012652</v>
      </c>
      <c r="E33" s="41">
        <f t="shared" si="2"/>
        <v>9.0500000000000008E-3</v>
      </c>
      <c r="J33" s="10">
        <f t="shared" si="3"/>
        <v>1.5128725070534266</v>
      </c>
      <c r="K33" s="10">
        <f t="shared" si="4"/>
        <v>1.6498713497100397</v>
      </c>
      <c r="L33" s="10"/>
      <c r="O33" s="25">
        <f t="shared" si="1"/>
        <v>-0.70980569616976363</v>
      </c>
      <c r="P33" s="36">
        <f t="shared" si="5"/>
        <v>3.4750000000000003E-2</v>
      </c>
      <c r="Q33" s="30"/>
      <c r="R33" s="28"/>
      <c r="S33" s="22"/>
    </row>
    <row r="34" spans="1:19">
      <c r="A34" s="42">
        <f t="shared" si="11"/>
        <v>0.70000000000000151</v>
      </c>
      <c r="D34" s="41">
        <f t="shared" si="12"/>
        <v>0.37528658084162581</v>
      </c>
      <c r="E34" s="41">
        <f t="shared" si="2"/>
        <v>9.0500000000000008E-3</v>
      </c>
      <c r="J34" s="10">
        <f t="shared" si="3"/>
        <v>1.7868701923666537</v>
      </c>
      <c r="K34" s="10">
        <f t="shared" si="4"/>
        <v>1.9238690350232668</v>
      </c>
      <c r="L34" s="10"/>
      <c r="O34" s="25">
        <f t="shared" si="1"/>
        <v>-0.25512330321005777</v>
      </c>
      <c r="P34" s="36">
        <f t="shared" si="5"/>
        <v>3.4750000000000003E-2</v>
      </c>
      <c r="Q34" s="30"/>
      <c r="R34" s="27"/>
      <c r="S34" s="21"/>
    </row>
    <row r="35" spans="1:19">
      <c r="A35" s="42">
        <f t="shared" si="11"/>
        <v>0.90000000000000147</v>
      </c>
      <c r="D35" s="41">
        <f t="shared" si="12"/>
        <v>-0.91032248338634691</v>
      </c>
      <c r="E35" s="41">
        <f t="shared" si="2"/>
        <v>9.0500000000000008E-3</v>
      </c>
      <c r="J35" s="10">
        <f t="shared" si="3"/>
        <v>2.0608678776798808</v>
      </c>
      <c r="K35" s="10">
        <f t="shared" si="4"/>
        <v>2.1978667203364939</v>
      </c>
      <c r="L35" s="10"/>
      <c r="O35" s="25">
        <f t="shared" si="1"/>
        <v>0.96492899937982191</v>
      </c>
      <c r="P35" s="36">
        <f t="shared" si="5"/>
        <v>3.4750000000000003E-2</v>
      </c>
      <c r="Q35" s="30"/>
      <c r="R35" s="27"/>
      <c r="S35" s="21"/>
    </row>
    <row r="36" spans="1:19">
      <c r="A36" s="42">
        <f t="shared" si="11"/>
        <v>1.1000000000000014</v>
      </c>
      <c r="D36" s="41">
        <f t="shared" si="12"/>
        <v>-0.45178187384374835</v>
      </c>
      <c r="E36" s="41">
        <f t="shared" si="2"/>
        <v>9.0500000000000008E-3</v>
      </c>
      <c r="O36" s="25"/>
      <c r="P36" s="36"/>
      <c r="Q36" s="30"/>
      <c r="R36" s="28"/>
      <c r="S36" s="22"/>
    </row>
    <row r="37" spans="1:19">
      <c r="A37" s="42">
        <f t="shared" si="11"/>
        <v>1.3000000000000014</v>
      </c>
      <c r="D37" s="41">
        <f t="shared" si="12"/>
        <v>0.87235880848713088</v>
      </c>
      <c r="E37" s="41">
        <f t="shared" si="2"/>
        <v>9.0500000000000008E-3</v>
      </c>
      <c r="O37" s="25"/>
      <c r="P37" s="36"/>
      <c r="Q37" s="30"/>
      <c r="R37" s="28"/>
      <c r="S37" s="22"/>
    </row>
    <row r="38" spans="1:19">
      <c r="A38" s="42">
        <f t="shared" si="11"/>
        <v>1.5000000000000013</v>
      </c>
      <c r="D38" s="41">
        <f t="shared" si="12"/>
        <v>0.52508704193096467</v>
      </c>
      <c r="E38" s="41">
        <f t="shared" si="2"/>
        <v>9.0500000000000008E-3</v>
      </c>
      <c r="O38" s="25"/>
      <c r="P38" s="36"/>
      <c r="Q38" s="30"/>
      <c r="R38" s="28"/>
      <c r="S38" s="22"/>
    </row>
    <row r="39" spans="1:19">
      <c r="A39" s="42">
        <f t="shared" si="11"/>
        <v>1.7000000000000013</v>
      </c>
      <c r="D39" s="41">
        <f t="shared" si="12"/>
        <v>-0.82823522826453666</v>
      </c>
      <c r="E39" s="41">
        <f t="shared" si="2"/>
        <v>9.0500000000000008E-3</v>
      </c>
    </row>
    <row r="40" spans="1:19">
      <c r="A40" s="42">
        <f t="shared" si="11"/>
        <v>1.9000000000000012</v>
      </c>
      <c r="D40" s="41">
        <f t="shared" si="12"/>
        <v>-0.59468446220459636</v>
      </c>
      <c r="E40" s="41">
        <f t="shared" si="2"/>
        <v>9.0500000000000008E-3</v>
      </c>
    </row>
    <row r="41" spans="1:19">
      <c r="A41" s="42">
        <f t="shared" si="11"/>
        <v>2.1000000000000014</v>
      </c>
      <c r="D41" s="41">
        <f t="shared" si="12"/>
        <v>0.77826330841155433</v>
      </c>
      <c r="E41" s="41">
        <f t="shared" si="2"/>
        <v>9.0500000000000008E-3</v>
      </c>
    </row>
    <row r="44" spans="1:19">
      <c r="B44" s="32">
        <f>SUM(B2:B41)</f>
        <v>100</v>
      </c>
      <c r="C44" s="49" t="s">
        <v>35</v>
      </c>
    </row>
  </sheetData>
  <sheetProtection sheet="1" objects="1" scenarios="1"/>
  <sortState ref="A1:B20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14"/>
  <sheetViews>
    <sheetView tabSelected="1" workbookViewId="0"/>
  </sheetViews>
  <sheetFormatPr defaultRowHeight="12.75"/>
  <cols>
    <col min="1" max="1" width="56" customWidth="1"/>
  </cols>
  <sheetData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7" spans="1:1">
      <c r="A7" t="s">
        <v>5</v>
      </c>
    </row>
    <row r="9" spans="1:1">
      <c r="A9" t="s">
        <v>6</v>
      </c>
    </row>
    <row r="13" spans="1:1">
      <c r="A13" t="s">
        <v>34</v>
      </c>
    </row>
    <row r="14" spans="1:1">
      <c r="A14" s="48" t="s">
        <v>0</v>
      </c>
    </row>
  </sheetData>
  <sheetProtection sheet="1" objects="1" scenarios="1"/>
  <hyperlinks>
    <hyperlink ref="A1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sheetProtection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9"/>
  <sheetViews>
    <sheetView workbookViewId="0"/>
  </sheetViews>
  <sheetFormatPr defaultRowHeight="12.75"/>
  <cols>
    <col min="1" max="1" width="29.7109375" customWidth="1"/>
    <col min="2" max="2" width="47.140625" customWidth="1"/>
    <col min="3" max="8" width="10.7109375" customWidth="1"/>
  </cols>
  <sheetData>
    <row r="1" spans="1:2" ht="15">
      <c r="A1" s="50"/>
    </row>
    <row r="2" spans="1:2" ht="16.5" thickBot="1">
      <c r="A2" s="83" t="s">
        <v>36</v>
      </c>
    </row>
    <row r="3" spans="1:2" ht="15.75" thickTop="1" thickBot="1">
      <c r="A3" s="51" t="s">
        <v>37</v>
      </c>
      <c r="B3" s="52" t="s">
        <v>38</v>
      </c>
    </row>
    <row r="4" spans="1:2" ht="3" customHeight="1" thickBot="1">
      <c r="A4" s="53"/>
      <c r="B4" s="55"/>
    </row>
    <row r="5" spans="1:2" ht="15.75" thickBot="1">
      <c r="A5" s="56" t="s">
        <v>39</v>
      </c>
      <c r="B5" s="57"/>
    </row>
    <row r="6" spans="1:2" ht="15.75" thickBot="1">
      <c r="A6" s="58" t="s">
        <v>40</v>
      </c>
      <c r="B6" s="59" t="s">
        <v>41</v>
      </c>
    </row>
    <row r="7" spans="1:2" ht="15.75" thickBot="1">
      <c r="A7" s="58" t="s">
        <v>42</v>
      </c>
      <c r="B7" s="59" t="s">
        <v>43</v>
      </c>
    </row>
    <row r="8" spans="1:2" ht="15.75" thickBot="1">
      <c r="A8" s="58" t="s">
        <v>44</v>
      </c>
      <c r="B8" s="59" t="s">
        <v>45</v>
      </c>
    </row>
    <row r="9" spans="1:2" ht="3" customHeight="1" thickBot="1">
      <c r="A9" s="60"/>
      <c r="B9" s="61"/>
    </row>
    <row r="10" spans="1:2" ht="15.75" thickBot="1">
      <c r="A10" s="56" t="s">
        <v>46</v>
      </c>
      <c r="B10" s="57"/>
    </row>
    <row r="11" spans="1:2" ht="15.75" thickBot="1">
      <c r="A11" s="58" t="s">
        <v>47</v>
      </c>
      <c r="B11" s="62" t="s">
        <v>48</v>
      </c>
    </row>
    <row r="12" spans="1:2" ht="15.75" thickBot="1">
      <c r="A12" s="58" t="s">
        <v>49</v>
      </c>
      <c r="B12" s="62" t="s">
        <v>50</v>
      </c>
    </row>
    <row r="13" spans="1:2" ht="15.75" thickBot="1">
      <c r="A13" s="58" t="s">
        <v>51</v>
      </c>
      <c r="B13" s="66">
        <v>23</v>
      </c>
    </row>
    <row r="14" spans="1:2" ht="15.75" thickBot="1">
      <c r="A14" s="58" t="s">
        <v>52</v>
      </c>
      <c r="B14" s="62" t="s">
        <v>53</v>
      </c>
    </row>
    <row r="15" spans="1:2" ht="15.75" thickBot="1">
      <c r="A15" s="58" t="s">
        <v>54</v>
      </c>
      <c r="B15" s="62" t="s">
        <v>55</v>
      </c>
    </row>
    <row r="16" spans="1:2" ht="15.75" thickBot="1">
      <c r="A16" s="63" t="s">
        <v>56</v>
      </c>
      <c r="B16" s="64" t="s">
        <v>57</v>
      </c>
    </row>
    <row r="17" spans="1:8" ht="16.5" thickTop="1">
      <c r="A17" s="65"/>
    </row>
    <row r="18" spans="1:8" ht="15.75">
      <c r="B18" s="65"/>
    </row>
    <row r="19" spans="1:8" ht="16.5" thickBot="1">
      <c r="B19" s="83" t="s">
        <v>58</v>
      </c>
    </row>
    <row r="20" spans="1:8" ht="16.5" thickTop="1" thickBot="1">
      <c r="B20" s="51" t="s">
        <v>59</v>
      </c>
      <c r="C20" s="67" t="s">
        <v>60</v>
      </c>
      <c r="D20" s="68" t="s">
        <v>61</v>
      </c>
      <c r="E20" s="68"/>
      <c r="F20" s="68"/>
      <c r="G20" s="68"/>
      <c r="H20" s="69"/>
    </row>
    <row r="21" spans="1:8" ht="3" customHeight="1" thickBot="1">
      <c r="B21" s="53"/>
      <c r="C21" s="70"/>
      <c r="D21" s="71"/>
      <c r="E21" s="71"/>
      <c r="F21" s="71"/>
      <c r="G21" s="71"/>
      <c r="H21" s="54"/>
    </row>
    <row r="22" spans="1:8" ht="15.75" thickBot="1">
      <c r="B22" s="56" t="s">
        <v>62</v>
      </c>
      <c r="C22" s="72" t="s">
        <v>63</v>
      </c>
      <c r="D22" s="73" t="s">
        <v>63</v>
      </c>
      <c r="E22" s="73"/>
      <c r="F22" s="73"/>
      <c r="G22" s="73"/>
      <c r="H22" s="74"/>
    </row>
    <row r="23" spans="1:8" ht="3" customHeight="1" thickBot="1">
      <c r="B23" s="60"/>
      <c r="C23" s="70"/>
      <c r="D23" s="71"/>
      <c r="E23" s="71"/>
      <c r="F23" s="71"/>
      <c r="G23" s="71"/>
      <c r="H23" s="75"/>
    </row>
    <row r="24" spans="1:8" ht="15.75" thickBot="1">
      <c r="B24" s="58" t="s">
        <v>64</v>
      </c>
      <c r="C24" s="76" t="s">
        <v>65</v>
      </c>
      <c r="D24" s="77" t="s">
        <v>66</v>
      </c>
      <c r="E24" s="77"/>
      <c r="F24" s="77"/>
      <c r="G24" s="77"/>
      <c r="H24" s="74"/>
    </row>
    <row r="25" spans="1:8" ht="15.75" thickBot="1">
      <c r="B25" s="58" t="s">
        <v>67</v>
      </c>
      <c r="C25" s="76" t="s">
        <v>68</v>
      </c>
      <c r="D25" s="78" t="s">
        <v>68</v>
      </c>
      <c r="E25" s="77"/>
      <c r="F25" s="77"/>
      <c r="G25" s="77"/>
      <c r="H25" s="74"/>
    </row>
    <row r="26" spans="1:8" ht="15.75" thickBot="1">
      <c r="B26" s="58" t="s">
        <v>69</v>
      </c>
      <c r="C26" s="76" t="s">
        <v>70</v>
      </c>
      <c r="D26" s="78" t="s">
        <v>70</v>
      </c>
      <c r="E26" s="77"/>
      <c r="F26" s="77"/>
      <c r="G26" s="77"/>
      <c r="H26" s="74"/>
    </row>
    <row r="27" spans="1:8" ht="15.75" thickBot="1">
      <c r="B27" s="58" t="s">
        <v>71</v>
      </c>
      <c r="C27" s="76" t="s">
        <v>70</v>
      </c>
      <c r="D27" s="78" t="s">
        <v>70</v>
      </c>
      <c r="E27" s="77"/>
      <c r="F27" s="77"/>
      <c r="G27" s="77"/>
      <c r="H27" s="74"/>
    </row>
    <row r="28" spans="1:8" ht="15.75" thickBot="1">
      <c r="B28" s="58" t="s">
        <v>72</v>
      </c>
      <c r="C28" s="76" t="s">
        <v>70</v>
      </c>
      <c r="D28" s="78" t="s">
        <v>70</v>
      </c>
      <c r="E28" s="77"/>
      <c r="F28" s="77"/>
      <c r="G28" s="77"/>
      <c r="H28" s="74"/>
    </row>
    <row r="29" spans="1:8" ht="15.75" thickBot="1">
      <c r="B29" s="58" t="s">
        <v>73</v>
      </c>
      <c r="C29" s="76" t="s">
        <v>48</v>
      </c>
      <c r="D29" s="77" t="s">
        <v>74</v>
      </c>
      <c r="E29" s="77"/>
      <c r="F29" s="77"/>
      <c r="G29" s="77"/>
      <c r="H29" s="74"/>
    </row>
    <row r="30" spans="1:8" ht="15.75" thickBot="1">
      <c r="B30" s="58" t="s">
        <v>75</v>
      </c>
      <c r="C30" s="76" t="s">
        <v>50</v>
      </c>
      <c r="D30" s="77" t="s">
        <v>76</v>
      </c>
      <c r="E30" s="77"/>
      <c r="F30" s="77"/>
      <c r="G30" s="77"/>
      <c r="H30" s="74"/>
    </row>
    <row r="31" spans="1:8" ht="3" customHeight="1" thickBot="1">
      <c r="B31" s="60"/>
      <c r="C31" s="70"/>
      <c r="D31" s="79"/>
      <c r="E31" s="79"/>
      <c r="F31" s="79"/>
      <c r="G31" s="79"/>
      <c r="H31" s="75"/>
    </row>
    <row r="32" spans="1:8" ht="15.75" thickBot="1">
      <c r="B32" s="56" t="s">
        <v>77</v>
      </c>
      <c r="C32" s="72" t="s">
        <v>63</v>
      </c>
      <c r="D32" s="73" t="s">
        <v>63</v>
      </c>
      <c r="E32" s="73"/>
      <c r="F32" s="73"/>
      <c r="G32" s="73"/>
      <c r="H32" s="74"/>
    </row>
    <row r="33" spans="2:8" ht="3" customHeight="1" thickBot="1">
      <c r="B33" s="60"/>
      <c r="C33" s="70"/>
      <c r="D33" s="71"/>
      <c r="E33" s="71"/>
      <c r="F33" s="71"/>
      <c r="G33" s="71"/>
      <c r="H33" s="75"/>
    </row>
    <row r="34" spans="2:8" ht="15.75" thickBot="1">
      <c r="B34" s="58" t="s">
        <v>78</v>
      </c>
      <c r="C34" s="76">
        <v>23</v>
      </c>
      <c r="D34" s="77">
        <v>17</v>
      </c>
      <c r="E34" s="77"/>
      <c r="F34" s="77"/>
      <c r="G34" s="77"/>
      <c r="H34" s="74"/>
    </row>
    <row r="35" spans="2:8" ht="15.75" thickBot="1">
      <c r="B35" s="58" t="s">
        <v>79</v>
      </c>
      <c r="C35" s="76">
        <v>6</v>
      </c>
      <c r="D35" s="77">
        <v>6</v>
      </c>
      <c r="E35" s="77"/>
      <c r="F35" s="77"/>
      <c r="G35" s="77"/>
      <c r="H35" s="74"/>
    </row>
    <row r="36" spans="2:8" ht="3" customHeight="1" thickBot="1">
      <c r="B36" s="60"/>
      <c r="C36" s="70"/>
      <c r="D36" s="79"/>
      <c r="E36" s="79"/>
      <c r="F36" s="79"/>
      <c r="G36" s="79"/>
      <c r="H36" s="75"/>
    </row>
    <row r="37" spans="2:8" ht="15.75" thickBot="1">
      <c r="B37" s="58" t="s">
        <v>80</v>
      </c>
      <c r="C37" s="76">
        <v>0.30099999999999999</v>
      </c>
      <c r="D37" s="77">
        <v>0.30099999999999999</v>
      </c>
      <c r="E37" s="77"/>
      <c r="F37" s="77"/>
      <c r="G37" s="77"/>
      <c r="H37" s="74"/>
    </row>
    <row r="38" spans="2:8" ht="15.75" thickBot="1">
      <c r="B38" s="58" t="s">
        <v>81</v>
      </c>
      <c r="C38" s="76">
        <v>0.47699999999999998</v>
      </c>
      <c r="D38" s="77">
        <v>0.47699999999999998</v>
      </c>
      <c r="E38" s="77"/>
      <c r="F38" s="77"/>
      <c r="G38" s="77"/>
      <c r="H38" s="74"/>
    </row>
    <row r="39" spans="2:8" ht="15.75" thickBot="1">
      <c r="B39" s="58" t="s">
        <v>82</v>
      </c>
      <c r="C39" s="76">
        <v>0.47699999999999998</v>
      </c>
      <c r="D39" s="77">
        <v>0.54400000000000004</v>
      </c>
      <c r="E39" s="77"/>
      <c r="F39" s="77"/>
      <c r="G39" s="77"/>
      <c r="H39" s="74"/>
    </row>
    <row r="40" spans="2:8" ht="15.75" thickBot="1">
      <c r="B40" s="58" t="s">
        <v>83</v>
      </c>
      <c r="C40" s="76">
        <v>0.65100000000000002</v>
      </c>
      <c r="D40" s="77">
        <v>0.77800000000000002</v>
      </c>
      <c r="E40" s="77"/>
      <c r="F40" s="77"/>
      <c r="G40" s="77"/>
      <c r="H40" s="74"/>
    </row>
    <row r="41" spans="2:8" ht="15.75" thickBot="1">
      <c r="B41" s="58" t="s">
        <v>84</v>
      </c>
      <c r="C41" s="76">
        <v>1.1459999999999999</v>
      </c>
      <c r="D41" s="77">
        <v>1.1459999999999999</v>
      </c>
      <c r="E41" s="77"/>
      <c r="F41" s="77"/>
      <c r="G41" s="77"/>
      <c r="H41" s="74"/>
    </row>
    <row r="42" spans="2:8" ht="15.75" thickBot="1">
      <c r="B42" s="58" t="s">
        <v>85</v>
      </c>
      <c r="C42" s="76">
        <v>0.56899999999999995</v>
      </c>
      <c r="D42" s="77">
        <v>0.60899999999999999</v>
      </c>
      <c r="E42" s="77"/>
      <c r="F42" s="77"/>
      <c r="G42" s="77"/>
      <c r="H42" s="74"/>
    </row>
    <row r="43" spans="2:8" ht="3" customHeight="1" thickBot="1">
      <c r="B43" s="60"/>
      <c r="C43" s="70"/>
      <c r="D43" s="79"/>
      <c r="E43" s="79"/>
      <c r="F43" s="79"/>
      <c r="G43" s="79"/>
      <c r="H43" s="75"/>
    </row>
    <row r="44" spans="2:8" ht="15.75" thickBot="1">
      <c r="B44" s="58" t="s">
        <v>86</v>
      </c>
      <c r="C44" s="76">
        <v>4.87E-2</v>
      </c>
      <c r="D44" s="77">
        <v>5.5300000000000002E-2</v>
      </c>
      <c r="E44" s="77"/>
      <c r="F44" s="77"/>
      <c r="G44" s="77"/>
      <c r="H44" s="74"/>
    </row>
    <row r="45" spans="2:8" ht="15.75" thickBot="1">
      <c r="B45" s="58" t="s">
        <v>87</v>
      </c>
      <c r="C45" s="76">
        <v>0.46779999999999999</v>
      </c>
      <c r="D45" s="77">
        <v>0.49170000000000003</v>
      </c>
      <c r="E45" s="77"/>
      <c r="F45" s="77"/>
      <c r="G45" s="77"/>
      <c r="H45" s="74"/>
    </row>
    <row r="46" spans="2:8" ht="15.75" thickBot="1">
      <c r="B46" s="58" t="s">
        <v>88</v>
      </c>
      <c r="C46" s="76">
        <v>0.67</v>
      </c>
      <c r="D46" s="77">
        <v>0.72599999999999998</v>
      </c>
      <c r="E46" s="77"/>
      <c r="F46" s="77"/>
      <c r="G46" s="77"/>
      <c r="H46" s="74"/>
    </row>
    <row r="47" spans="2:8" ht="15.75" thickBot="1">
      <c r="B47" s="58" t="s">
        <v>89</v>
      </c>
      <c r="C47" s="76">
        <v>5.4699999999999999E-2</v>
      </c>
      <c r="D47" s="77">
        <v>5.1900000000000002E-2</v>
      </c>
      <c r="E47" s="77"/>
      <c r="F47" s="77"/>
      <c r="G47" s="77"/>
      <c r="H47" s="74"/>
    </row>
    <row r="48" spans="2:8" ht="15.75" thickBot="1">
      <c r="B48" s="58" t="s">
        <v>90</v>
      </c>
      <c r="C48" s="76">
        <v>0.23380000000000001</v>
      </c>
      <c r="D48" s="77">
        <v>0.22789999999999999</v>
      </c>
      <c r="E48" s="77"/>
      <c r="F48" s="77"/>
      <c r="G48" s="77"/>
      <c r="H48" s="74"/>
    </row>
    <row r="49" spans="2:8" ht="3" customHeight="1" thickBot="1">
      <c r="B49" s="60"/>
      <c r="C49" s="70"/>
      <c r="D49" s="79"/>
      <c r="E49" s="79"/>
      <c r="F49" s="79"/>
      <c r="G49" s="79"/>
      <c r="H49" s="75"/>
    </row>
    <row r="50" spans="2:8" ht="15.75" thickBot="1">
      <c r="B50" s="58" t="s">
        <v>91</v>
      </c>
      <c r="C50" s="76">
        <v>0.84</v>
      </c>
      <c r="D50" s="77">
        <v>0.76</v>
      </c>
      <c r="E50" s="77"/>
      <c r="F50" s="77"/>
      <c r="G50" s="77"/>
      <c r="H50" s="74"/>
    </row>
    <row r="51" spans="2:8" ht="15.75" thickBot="1">
      <c r="B51" s="63" t="s">
        <v>92</v>
      </c>
      <c r="C51" s="80">
        <v>-0.12</v>
      </c>
      <c r="D51" s="81">
        <v>-0.42</v>
      </c>
      <c r="E51" s="81"/>
      <c r="F51" s="81"/>
      <c r="G51" s="81"/>
      <c r="H51" s="82"/>
    </row>
    <row r="52" spans="2:8" ht="15.75" thickTop="1">
      <c r="B52" s="50"/>
    </row>
    <row r="53" spans="2:8" ht="15">
      <c r="B53" s="50"/>
    </row>
    <row r="54" spans="2:8" ht="16.5" thickBot="1">
      <c r="B54" s="83" t="s">
        <v>93</v>
      </c>
    </row>
    <row r="55" spans="2:8" ht="16.5" thickTop="1" thickBot="1">
      <c r="B55" s="51" t="s">
        <v>59</v>
      </c>
      <c r="C55" s="67" t="s">
        <v>60</v>
      </c>
      <c r="D55" s="68" t="s">
        <v>61</v>
      </c>
      <c r="E55" s="68"/>
      <c r="F55" s="68"/>
      <c r="G55" s="68"/>
      <c r="H55" s="69"/>
    </row>
    <row r="56" spans="2:8" ht="3" customHeight="1" thickBot="1">
      <c r="B56" s="53"/>
      <c r="C56" s="70"/>
      <c r="D56" s="84"/>
      <c r="E56" s="84"/>
      <c r="F56" s="84"/>
      <c r="G56" s="84"/>
      <c r="H56" s="54"/>
    </row>
    <row r="57" spans="2:8" ht="15.75" thickBot="1">
      <c r="B57" s="56" t="s">
        <v>94</v>
      </c>
      <c r="C57" s="72" t="s">
        <v>63</v>
      </c>
      <c r="D57" s="73" t="s">
        <v>63</v>
      </c>
      <c r="E57" s="85"/>
      <c r="F57" s="85"/>
      <c r="G57" s="85"/>
      <c r="H57" s="57"/>
    </row>
    <row r="58" spans="2:8" ht="3" customHeight="1" thickBot="1">
      <c r="B58" s="60"/>
      <c r="C58" s="70"/>
      <c r="D58" s="79"/>
      <c r="E58" s="79"/>
      <c r="F58" s="79"/>
      <c r="G58" s="79"/>
      <c r="H58" s="54"/>
    </row>
    <row r="59" spans="2:8" ht="15.75" thickBot="1">
      <c r="B59" s="58" t="s">
        <v>95</v>
      </c>
      <c r="C59" s="86">
        <v>0.99</v>
      </c>
      <c r="D59" s="87">
        <v>0.95</v>
      </c>
      <c r="E59" s="77"/>
      <c r="F59" s="77"/>
      <c r="G59" s="77"/>
      <c r="H59" s="57"/>
    </row>
    <row r="60" spans="2:8" ht="18.75" thickBot="1">
      <c r="B60" s="58" t="s">
        <v>96</v>
      </c>
      <c r="C60" s="76">
        <v>0.32900000000000001</v>
      </c>
      <c r="D60" s="77">
        <v>0.28399999999999997</v>
      </c>
      <c r="E60" s="77"/>
      <c r="F60" s="77"/>
      <c r="G60" s="77"/>
      <c r="H60" s="57"/>
    </row>
    <row r="61" spans="2:8" ht="3" customHeight="1" thickBot="1">
      <c r="B61" s="60"/>
      <c r="C61" s="70"/>
      <c r="D61" s="79"/>
      <c r="E61" s="79"/>
      <c r="F61" s="79"/>
      <c r="G61" s="79"/>
      <c r="H61" s="54"/>
    </row>
    <row r="62" spans="2:8" ht="15.75" thickBot="1">
      <c r="B62" s="56" t="s">
        <v>97</v>
      </c>
      <c r="C62" s="88"/>
      <c r="D62" s="77"/>
      <c r="E62" s="77"/>
      <c r="F62" s="77"/>
      <c r="G62" s="77"/>
      <c r="H62" s="57"/>
    </row>
    <row r="63" spans="2:8" ht="3" customHeight="1" thickBot="1">
      <c r="B63" s="60"/>
      <c r="C63" s="70"/>
      <c r="D63" s="79"/>
      <c r="E63" s="79"/>
      <c r="F63" s="79"/>
      <c r="G63" s="79"/>
      <c r="H63" s="54"/>
    </row>
    <row r="64" spans="2:8" ht="15.75" thickBot="1">
      <c r="B64" s="58" t="s">
        <v>98</v>
      </c>
      <c r="C64" s="89" t="s">
        <v>99</v>
      </c>
      <c r="D64" s="77" t="s">
        <v>100</v>
      </c>
      <c r="E64" s="77"/>
      <c r="F64" s="77"/>
      <c r="G64" s="77"/>
      <c r="H64" s="57"/>
    </row>
    <row r="65" spans="2:8" ht="15.75" thickBot="1">
      <c r="B65" s="58" t="s">
        <v>101</v>
      </c>
      <c r="C65" s="89">
        <v>0.29699999999999999</v>
      </c>
      <c r="D65" s="77">
        <v>0.83</v>
      </c>
      <c r="E65" s="77"/>
      <c r="F65" s="77"/>
      <c r="G65" s="77"/>
      <c r="H65" s="57"/>
    </row>
    <row r="66" spans="2:8" ht="15.75" thickBot="1">
      <c r="B66" s="58" t="s">
        <v>102</v>
      </c>
      <c r="C66" s="89" t="s">
        <v>103</v>
      </c>
      <c r="D66" s="77" t="s">
        <v>103</v>
      </c>
      <c r="E66" s="77"/>
      <c r="F66" s="77"/>
      <c r="G66" s="77"/>
      <c r="H66" s="57"/>
    </row>
    <row r="67" spans="2:8" ht="3" customHeight="1" thickBot="1">
      <c r="B67" s="60"/>
      <c r="C67" s="70"/>
      <c r="D67" s="79"/>
      <c r="E67" s="79"/>
      <c r="F67" s="79"/>
      <c r="G67" s="79"/>
      <c r="H67" s="54"/>
    </row>
    <row r="68" spans="2:8" ht="15.75" thickBot="1">
      <c r="B68" s="56" t="s">
        <v>104</v>
      </c>
      <c r="C68" s="88"/>
      <c r="D68" s="77"/>
      <c r="E68" s="77"/>
      <c r="F68" s="77"/>
      <c r="G68" s="77"/>
      <c r="H68" s="57"/>
    </row>
    <row r="69" spans="2:8" ht="3" customHeight="1" thickBot="1">
      <c r="B69" s="60"/>
      <c r="C69" s="70"/>
      <c r="D69" s="79"/>
      <c r="E69" s="79"/>
      <c r="F69" s="79"/>
      <c r="G69" s="79"/>
      <c r="H69" s="54"/>
    </row>
    <row r="70" spans="2:8" ht="15.75" thickBot="1">
      <c r="B70" s="58" t="s">
        <v>98</v>
      </c>
      <c r="C70" s="89" t="s">
        <v>105</v>
      </c>
      <c r="D70" s="77" t="s">
        <v>106</v>
      </c>
      <c r="E70" s="77"/>
      <c r="F70" s="77"/>
      <c r="G70" s="77"/>
      <c r="H70" s="57"/>
    </row>
    <row r="71" spans="2:8" ht="15.75" thickBot="1">
      <c r="B71" s="58" t="s">
        <v>107</v>
      </c>
      <c r="C71" s="90">
        <v>0.95</v>
      </c>
      <c r="D71" s="87">
        <v>0.75</v>
      </c>
      <c r="E71" s="77"/>
      <c r="F71" s="77"/>
      <c r="G71" s="77"/>
      <c r="H71" s="57"/>
    </row>
    <row r="72" spans="2:8" ht="15.75" thickBot="1">
      <c r="B72" s="58" t="s">
        <v>102</v>
      </c>
      <c r="C72" s="89" t="s">
        <v>70</v>
      </c>
      <c r="D72" s="77" t="s">
        <v>103</v>
      </c>
      <c r="E72" s="77"/>
      <c r="F72" s="77"/>
      <c r="G72" s="77"/>
      <c r="H72" s="57"/>
    </row>
    <row r="73" spans="2:8" ht="3" customHeight="1" thickBot="1">
      <c r="B73" s="60"/>
      <c r="C73" s="70"/>
      <c r="D73" s="79"/>
      <c r="E73" s="79"/>
      <c r="F73" s="79"/>
      <c r="G73" s="79"/>
      <c r="H73" s="54"/>
    </row>
    <row r="74" spans="2:8" ht="15.75" thickBot="1">
      <c r="B74" s="56" t="s">
        <v>108</v>
      </c>
      <c r="C74" s="88"/>
      <c r="D74" s="77"/>
      <c r="E74" s="77"/>
      <c r="F74" s="77"/>
      <c r="G74" s="77"/>
      <c r="H74" s="57"/>
    </row>
    <row r="75" spans="2:8" ht="3" customHeight="1" thickBot="1">
      <c r="B75" s="60"/>
      <c r="C75" s="70"/>
      <c r="D75" s="79"/>
      <c r="E75" s="79"/>
      <c r="F75" s="79"/>
      <c r="G75" s="79"/>
      <c r="H75" s="54"/>
    </row>
    <row r="76" spans="2:8" ht="15.75" thickBot="1">
      <c r="B76" s="58" t="s">
        <v>109</v>
      </c>
      <c r="C76" s="91">
        <v>0.60199999999999998</v>
      </c>
      <c r="D76" s="77">
        <v>0.57299999999999995</v>
      </c>
      <c r="E76" s="77"/>
      <c r="F76" s="77"/>
      <c r="G76" s="77"/>
      <c r="H76" s="57"/>
    </row>
    <row r="77" spans="2:8" ht="15.75" thickBot="1">
      <c r="B77" s="58" t="s">
        <v>107</v>
      </c>
      <c r="C77" s="90">
        <v>0.95</v>
      </c>
      <c r="D77" s="87">
        <v>0.95</v>
      </c>
      <c r="E77" s="77"/>
      <c r="F77" s="77"/>
      <c r="G77" s="77"/>
      <c r="H77" s="57"/>
    </row>
    <row r="78" spans="2:8" ht="15.75" thickBot="1">
      <c r="B78" s="63" t="s">
        <v>110</v>
      </c>
      <c r="C78" s="92" t="s">
        <v>111</v>
      </c>
      <c r="D78" s="81" t="s">
        <v>112</v>
      </c>
      <c r="E78" s="81"/>
      <c r="F78" s="81"/>
      <c r="G78" s="81"/>
      <c r="H78" s="93"/>
    </row>
    <row r="79" spans="2:8" ht="15.75" thickTop="1">
      <c r="B79" s="94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24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28515625" style="32" customWidth="1"/>
    <col min="2" max="2" width="16.7109375" style="44" customWidth="1"/>
    <col min="3" max="3" width="16.5703125" style="44" customWidth="1"/>
  </cols>
  <sheetData>
    <row r="1" spans="1:3" s="1" customFormat="1">
      <c r="A1" s="38" t="s">
        <v>113</v>
      </c>
      <c r="B1" s="43" t="s">
        <v>114</v>
      </c>
      <c r="C1" s="43" t="s">
        <v>115</v>
      </c>
    </row>
    <row r="2" spans="1:3">
      <c r="A2" s="32" t="s">
        <v>118</v>
      </c>
      <c r="B2" s="44">
        <v>0.30099999999999999</v>
      </c>
      <c r="C2" s="44">
        <v>0.39800000000000002</v>
      </c>
    </row>
    <row r="3" spans="1:3">
      <c r="A3" s="32" t="s">
        <v>119</v>
      </c>
      <c r="B3" s="44">
        <v>0.47699999999999998</v>
      </c>
      <c r="C3" s="44">
        <v>0.47699999999999998</v>
      </c>
    </row>
    <row r="4" spans="1:3">
      <c r="A4" s="32" t="s">
        <v>120</v>
      </c>
      <c r="B4" s="44">
        <v>0.47699999999999998</v>
      </c>
      <c r="C4" s="44">
        <v>0.84499999999999997</v>
      </c>
    </row>
    <row r="5" spans="1:3">
      <c r="A5" s="32" t="s">
        <v>121</v>
      </c>
      <c r="B5" s="44">
        <v>0.60199999999999998</v>
      </c>
      <c r="C5" s="44">
        <v>0.77800000000000002</v>
      </c>
    </row>
    <row r="6" spans="1:3">
      <c r="B6" s="44">
        <v>1</v>
      </c>
      <c r="C6" s="44">
        <v>0.47699999999999998</v>
      </c>
    </row>
    <row r="7" spans="1:3">
      <c r="B7" s="44">
        <v>0.77800000000000002</v>
      </c>
      <c r="C7" s="44">
        <v>0.54400000000000004</v>
      </c>
    </row>
    <row r="8" spans="1:3">
      <c r="B8" s="44">
        <v>0.47699999999999998</v>
      </c>
      <c r="C8" s="44">
        <v>1.1459999999999999</v>
      </c>
    </row>
    <row r="9" spans="1:3">
      <c r="B9" s="44">
        <v>0.47699999999999998</v>
      </c>
      <c r="C9" s="44">
        <v>0.47699999999999998</v>
      </c>
    </row>
    <row r="10" spans="1:3">
      <c r="B10" s="44">
        <v>0.60199999999999998</v>
      </c>
      <c r="C10" s="44">
        <v>0.30099999999999999</v>
      </c>
    </row>
    <row r="11" spans="1:3">
      <c r="B11" s="44">
        <v>1.1459999999999999</v>
      </c>
      <c r="C11" s="44">
        <v>0.95399999999999996</v>
      </c>
    </row>
    <row r="12" spans="1:3">
      <c r="B12" s="44">
        <v>0.47699999999999998</v>
      </c>
      <c r="C12" s="44">
        <v>0.60199999999999998</v>
      </c>
    </row>
    <row r="13" spans="1:3">
      <c r="B13" s="44">
        <v>0.30099999999999999</v>
      </c>
      <c r="C13" s="44">
        <v>0.39800000000000002</v>
      </c>
    </row>
    <row r="14" spans="1:3">
      <c r="B14" s="44">
        <v>0.30099999999999999</v>
      </c>
      <c r="C14" s="44">
        <v>0.77800000000000002</v>
      </c>
    </row>
    <row r="15" spans="1:3">
      <c r="B15" s="44">
        <v>0.95399999999999996</v>
      </c>
      <c r="C15" s="44">
        <v>0.39800000000000002</v>
      </c>
    </row>
    <row r="16" spans="1:3">
      <c r="B16" s="44">
        <v>0.60199999999999998</v>
      </c>
      <c r="C16" s="44">
        <v>0.69899999999999995</v>
      </c>
    </row>
    <row r="17" spans="2:3">
      <c r="B17" s="44">
        <v>0.30099999999999999</v>
      </c>
      <c r="C17" s="44">
        <v>0.60199999999999998</v>
      </c>
    </row>
    <row r="18" spans="2:3">
      <c r="B18" s="44">
        <v>0.47699999999999998</v>
      </c>
      <c r="C18" s="44">
        <v>0.47699999999999998</v>
      </c>
    </row>
    <row r="19" spans="2:3">
      <c r="B19" s="44">
        <v>0.77800000000000002</v>
      </c>
    </row>
    <row r="20" spans="2:3">
      <c r="B20" s="44">
        <v>0.47699999999999998</v>
      </c>
    </row>
    <row r="21" spans="2:3">
      <c r="B21" s="44">
        <v>0.30099999999999999</v>
      </c>
    </row>
    <row r="22" spans="2:3">
      <c r="B22" s="44">
        <v>0.69899999999999995</v>
      </c>
    </row>
    <row r="23" spans="2:3">
      <c r="B23" s="44">
        <v>0.60199999999999998</v>
      </c>
    </row>
    <row r="24" spans="2:3">
      <c r="B24" s="44">
        <v>0.47699999999999998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1:B52"/>
  <sheetViews>
    <sheetView workbookViewId="0"/>
  </sheetViews>
  <sheetFormatPr defaultRowHeight="12.75"/>
  <cols>
    <col min="1" max="1" width="2.85546875" customWidth="1"/>
    <col min="2" max="2" width="101.5703125" customWidth="1"/>
  </cols>
  <sheetData>
    <row r="1" spans="2:2" ht="30">
      <c r="B1" s="95" t="s">
        <v>116</v>
      </c>
    </row>
    <row r="52" spans="2:2" ht="30">
      <c r="B52" s="95" t="s">
        <v>117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Data</vt:lpstr>
      <vt:lpstr>Documentation</vt:lpstr>
      <vt:lpstr>Charts</vt:lpstr>
      <vt:lpstr>Statistics</vt:lpstr>
      <vt:lpstr>Input_Data</vt:lpstr>
      <vt:lpstr>Periodograms</vt:lpstr>
      <vt:lpstr>AgeGyr</vt:lpstr>
      <vt:lpstr>Crust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2009-04-01T23:34:46Z</dcterms:created>
  <dcterms:modified xsi:type="dcterms:W3CDTF">2010-10-04T05:27:29Z</dcterms:modified>
</cp:coreProperties>
</file>